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07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univlyon2fr.sharepoint.com/sites/OUTILSMAQUETTECOMPLETES/Documents partages/General/LICENCES/"/>
    </mc:Choice>
  </mc:AlternateContent>
  <xr:revisionPtr revIDLastSave="0" documentId="8_{79039E85-DF11-4F1F-829B-F64EB387378A}" xr6:coauthVersionLast="47" xr6:coauthVersionMax="47" xr10:uidLastSave="{00000000-0000-0000-0000-000000000000}"/>
  <bookViews>
    <workbookView xWindow="-98" yWindow="-98" windowWidth="28996" windowHeight="15675" firstSheet="1" activeTab="1" xr2:uid="{00000000-000D-0000-FFFF-FFFF00000000}"/>
  </bookViews>
  <sheets>
    <sheet name="Synthèse" sheetId="37" r:id="rId1"/>
    <sheet name="L1" sheetId="40" r:id="rId2"/>
    <sheet name="L2-sc sociales" sheetId="43" r:id="rId3"/>
    <sheet name="L2-humanités" sheetId="45" r:id="rId4"/>
    <sheet name="L2-droit" sheetId="47" r:id="rId5"/>
    <sheet name="L3-sc sociales" sheetId="44" r:id="rId6"/>
    <sheet name="L3-humanités" sheetId="46" r:id="rId7"/>
    <sheet name="L3-droit" sheetId="48" r:id="rId8"/>
    <sheet name="Paramétrage" sheetId="36" r:id="rId9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65" i="48" l="1"/>
  <c r="AC64" i="48"/>
  <c r="AC33" i="48"/>
  <c r="AC27" i="46"/>
  <c r="AC40" i="46"/>
  <c r="AC49" i="46"/>
  <c r="S10" i="44"/>
  <c r="T10" i="44"/>
  <c r="V10" i="44"/>
  <c r="W10" i="44"/>
  <c r="S11" i="44"/>
  <c r="T11" i="44"/>
  <c r="V11" i="44" s="1"/>
  <c r="S12" i="44"/>
  <c r="T12" i="44" s="1"/>
  <c r="V12" i="44" s="1"/>
  <c r="S13" i="44"/>
  <c r="T13" i="44" s="1"/>
  <c r="W13" i="44" s="1"/>
  <c r="S15" i="44"/>
  <c r="T15" i="44"/>
  <c r="V15" i="44"/>
  <c r="W15" i="44"/>
  <c r="S16" i="44"/>
  <c r="T16" i="44"/>
  <c r="W16" i="44" s="1"/>
  <c r="S17" i="44"/>
  <c r="T17" i="44" s="1"/>
  <c r="V17" i="44" s="1"/>
  <c r="S18" i="44"/>
  <c r="T18" i="44" s="1"/>
  <c r="V18" i="44" s="1"/>
  <c r="S20" i="44"/>
  <c r="T20" i="44"/>
  <c r="V20" i="44"/>
  <c r="W20" i="44"/>
  <c r="S21" i="44"/>
  <c r="T21" i="44"/>
  <c r="V21" i="44"/>
  <c r="W21" i="44"/>
  <c r="S42" i="44"/>
  <c r="T42" i="44"/>
  <c r="V42" i="44"/>
  <c r="W42" i="44"/>
  <c r="S43" i="44"/>
  <c r="T43" i="44" s="1"/>
  <c r="S44" i="44"/>
  <c r="T44" i="44" s="1"/>
  <c r="S45" i="44"/>
  <c r="T45" i="44" s="1"/>
  <c r="S47" i="44"/>
  <c r="T47" i="44"/>
  <c r="V47" i="44"/>
  <c r="W47" i="44"/>
  <c r="S48" i="44"/>
  <c r="T48" i="44" s="1"/>
  <c r="S49" i="44"/>
  <c r="T49" i="44" s="1"/>
  <c r="S50" i="44"/>
  <c r="T50" i="44" s="1"/>
  <c r="S52" i="44"/>
  <c r="T52" i="44"/>
  <c r="V52" i="44"/>
  <c r="W52" i="44"/>
  <c r="AC60" i="44"/>
  <c r="AC61" i="44"/>
  <c r="AC62" i="44"/>
  <c r="AC63" i="44"/>
  <c r="AC64" i="44"/>
  <c r="AC65" i="44"/>
  <c r="AC66" i="44"/>
  <c r="AC67" i="44"/>
  <c r="AC58" i="44"/>
  <c r="AD39" i="44"/>
  <c r="AC39" i="44" s="1"/>
  <c r="AD40" i="44"/>
  <c r="AC40" i="44" s="1"/>
  <c r="AC42" i="44"/>
  <c r="AD42" i="44"/>
  <c r="AD43" i="44"/>
  <c r="AC43" i="44" s="1"/>
  <c r="AD44" i="44"/>
  <c r="AC44" i="44" s="1"/>
  <c r="AD45" i="44"/>
  <c r="AC45" i="44" s="1"/>
  <c r="AC47" i="44"/>
  <c r="AD47" i="44"/>
  <c r="AD48" i="44"/>
  <c r="AC48" i="44" s="1"/>
  <c r="AD49" i="44"/>
  <c r="AC49" i="44" s="1"/>
  <c r="AD50" i="44"/>
  <c r="AC50" i="44" s="1"/>
  <c r="AC52" i="44"/>
  <c r="AD52" i="44"/>
  <c r="AC53" i="44"/>
  <c r="AD53" i="44"/>
  <c r="AC54" i="44"/>
  <c r="AD54" i="44"/>
  <c r="AC55" i="44"/>
  <c r="AD55" i="44"/>
  <c r="AC56" i="44"/>
  <c r="AD56" i="44"/>
  <c r="AC28" i="44"/>
  <c r="AC10" i="44"/>
  <c r="AD10" i="44"/>
  <c r="AD11" i="44"/>
  <c r="AC11" i="44" s="1"/>
  <c r="AD12" i="44"/>
  <c r="AC12" i="44" s="1"/>
  <c r="AD13" i="44"/>
  <c r="AC13" i="44" s="1"/>
  <c r="AC15" i="44"/>
  <c r="AD15" i="44"/>
  <c r="AD16" i="44"/>
  <c r="AC16" i="44" s="1"/>
  <c r="AD17" i="44"/>
  <c r="AC17" i="44" s="1"/>
  <c r="AC58" i="47"/>
  <c r="AC55" i="47"/>
  <c r="AC49" i="45"/>
  <c r="AC23" i="45"/>
  <c r="AC66" i="43"/>
  <c r="AC10" i="43"/>
  <c r="AC11" i="40"/>
  <c r="AC19" i="40"/>
  <c r="AC53" i="40"/>
  <c r="AC50" i="40"/>
  <c r="AC51" i="40"/>
  <c r="AC52" i="40"/>
  <c r="AC54" i="40"/>
  <c r="AC55" i="40"/>
  <c r="AC56" i="40"/>
  <c r="AC57" i="40"/>
  <c r="AC58" i="40"/>
  <c r="S10" i="43"/>
  <c r="T10" i="43"/>
  <c r="V10" i="43"/>
  <c r="W10" i="43"/>
  <c r="S11" i="43"/>
  <c r="T11" i="43" s="1"/>
  <c r="S12" i="43"/>
  <c r="T12" i="43" s="1"/>
  <c r="S13" i="43"/>
  <c r="T13" i="43" s="1"/>
  <c r="S15" i="43"/>
  <c r="T15" i="43"/>
  <c r="V15" i="43"/>
  <c r="W15" i="43"/>
  <c r="S16" i="43"/>
  <c r="T16" i="43" s="1"/>
  <c r="S17" i="43"/>
  <c r="T17" i="43" s="1"/>
  <c r="S18" i="43"/>
  <c r="T18" i="43" s="1"/>
  <c r="S19" i="43"/>
  <c r="T19" i="43" s="1"/>
  <c r="V19" i="43" s="1"/>
  <c r="AC23" i="43"/>
  <c r="AC31" i="43"/>
  <c r="AC45" i="43"/>
  <c r="AC50" i="43"/>
  <c r="AC55" i="43"/>
  <c r="AC57" i="43"/>
  <c r="AC58" i="43"/>
  <c r="AC59" i="43"/>
  <c r="AC60" i="43"/>
  <c r="AC61" i="43"/>
  <c r="AC62" i="43"/>
  <c r="AC67" i="43"/>
  <c r="AC68" i="43"/>
  <c r="AC69" i="43"/>
  <c r="AC70" i="43"/>
  <c r="AC71" i="43"/>
  <c r="AC72" i="43"/>
  <c r="AC73" i="43"/>
  <c r="AC64" i="43"/>
  <c r="AC47" i="45"/>
  <c r="AC40" i="47"/>
  <c r="AC57" i="47"/>
  <c r="AC59" i="47"/>
  <c r="AC60" i="47"/>
  <c r="AC61" i="47"/>
  <c r="AC62" i="47"/>
  <c r="AC63" i="47"/>
  <c r="AC64" i="47"/>
  <c r="AC45" i="47"/>
  <c r="AC50" i="47"/>
  <c r="AC51" i="47"/>
  <c r="AC52" i="47"/>
  <c r="AC53" i="47"/>
  <c r="AD64" i="47"/>
  <c r="AD63" i="47"/>
  <c r="AD62" i="47"/>
  <c r="AD61" i="47"/>
  <c r="AD60" i="47"/>
  <c r="AD59" i="47"/>
  <c r="AD58" i="47"/>
  <c r="AD57" i="47"/>
  <c r="AD56" i="47"/>
  <c r="AC56" i="47" s="1"/>
  <c r="AD55" i="47"/>
  <c r="AD52" i="47"/>
  <c r="AD46" i="47"/>
  <c r="AC46" i="47" s="1"/>
  <c r="AD47" i="47"/>
  <c r="AC47" i="47" s="1"/>
  <c r="AD49" i="47"/>
  <c r="AC49" i="47" s="1"/>
  <c r="AD50" i="47"/>
  <c r="AD51" i="47"/>
  <c r="S45" i="47"/>
  <c r="T45" i="47"/>
  <c r="V45" i="47"/>
  <c r="W45" i="47"/>
  <c r="S46" i="47"/>
  <c r="T46" i="47" s="1"/>
  <c r="S47" i="47"/>
  <c r="T47" i="47" s="1"/>
  <c r="V47" i="47" s="1"/>
  <c r="S49" i="47"/>
  <c r="T49" i="47" s="1"/>
  <c r="S50" i="47"/>
  <c r="T50" i="47"/>
  <c r="V50" i="47"/>
  <c r="W50" i="47"/>
  <c r="S51" i="47"/>
  <c r="T51" i="47"/>
  <c r="V51" i="47"/>
  <c r="W51" i="47"/>
  <c r="S52" i="47"/>
  <c r="T52" i="47"/>
  <c r="V52" i="47"/>
  <c r="W52" i="47"/>
  <c r="S17" i="47"/>
  <c r="T17" i="47" s="1"/>
  <c r="S18" i="47"/>
  <c r="T18" i="47" s="1"/>
  <c r="S20" i="47"/>
  <c r="T20" i="47"/>
  <c r="V20" i="47"/>
  <c r="W20" i="47"/>
  <c r="S21" i="47"/>
  <c r="T21" i="47"/>
  <c r="V21" i="47"/>
  <c r="W21" i="47"/>
  <c r="AD11" i="47"/>
  <c r="AC11" i="47" s="1"/>
  <c r="AD12" i="47"/>
  <c r="AC12" i="47" s="1"/>
  <c r="AD13" i="47"/>
  <c r="AC13" i="47" s="1"/>
  <c r="AC15" i="47"/>
  <c r="AD15" i="47"/>
  <c r="AD16" i="47"/>
  <c r="AC16" i="47" s="1"/>
  <c r="AD17" i="47"/>
  <c r="AC17" i="47" s="1"/>
  <c r="AD18" i="47"/>
  <c r="AC18" i="47" s="1"/>
  <c r="AC20" i="47"/>
  <c r="AD20" i="47"/>
  <c r="AD21" i="47"/>
  <c r="AC21" i="47" s="1"/>
  <c r="AD10" i="43"/>
  <c r="AD11" i="43"/>
  <c r="AC11" i="43" s="1"/>
  <c r="AD12" i="43"/>
  <c r="AC12" i="43" s="1"/>
  <c r="AD13" i="43"/>
  <c r="AC13" i="43" s="1"/>
  <c r="AC15" i="43"/>
  <c r="AD15" i="43"/>
  <c r="AD16" i="43"/>
  <c r="AC16" i="43" s="1"/>
  <c r="AD17" i="43"/>
  <c r="AC17" i="43" s="1"/>
  <c r="AD18" i="43"/>
  <c r="AC18" i="43" s="1"/>
  <c r="AD19" i="43"/>
  <c r="AC19" i="43" s="1"/>
  <c r="AD21" i="43"/>
  <c r="AC21" i="43" s="1"/>
  <c r="AC22" i="43"/>
  <c r="AD22" i="43"/>
  <c r="AD23" i="43"/>
  <c r="AD73" i="43"/>
  <c r="AD72" i="43"/>
  <c r="AD71" i="43"/>
  <c r="AD70" i="43"/>
  <c r="AD69" i="43"/>
  <c r="AD68" i="43"/>
  <c r="AD67" i="43"/>
  <c r="AD66" i="43"/>
  <c r="AD65" i="43"/>
  <c r="AC65" i="43" s="1"/>
  <c r="AD64" i="43"/>
  <c r="AD56" i="43"/>
  <c r="AC56" i="43" s="1"/>
  <c r="AD62" i="43"/>
  <c r="AD61" i="43"/>
  <c r="AD60" i="43"/>
  <c r="AD59" i="43"/>
  <c r="AD58" i="43"/>
  <c r="AD57" i="43"/>
  <c r="AD55" i="43"/>
  <c r="AD53" i="43"/>
  <c r="AC53" i="43" s="1"/>
  <c r="AD52" i="43"/>
  <c r="AC52" i="43" s="1"/>
  <c r="AD51" i="43"/>
  <c r="AC51" i="43" s="1"/>
  <c r="AD50" i="43"/>
  <c r="AD48" i="43"/>
  <c r="AC48" i="43" s="1"/>
  <c r="AD47" i="43"/>
  <c r="AC47" i="43" s="1"/>
  <c r="AD46" i="43"/>
  <c r="AC46" i="43" s="1"/>
  <c r="AD45" i="43"/>
  <c r="AD43" i="43"/>
  <c r="AC43" i="43" s="1"/>
  <c r="AD42" i="43"/>
  <c r="AC42" i="43" s="1"/>
  <c r="AD41" i="43"/>
  <c r="AC41" i="43" s="1"/>
  <c r="S45" i="43"/>
  <c r="T45" i="43"/>
  <c r="V45" i="43"/>
  <c r="W45" i="43"/>
  <c r="S46" i="43"/>
  <c r="T46" i="43" s="1"/>
  <c r="S47" i="43"/>
  <c r="T47" i="43" s="1"/>
  <c r="S48" i="43"/>
  <c r="T48" i="43" s="1"/>
  <c r="S50" i="43"/>
  <c r="T50" i="43"/>
  <c r="V50" i="43"/>
  <c r="W50" i="43"/>
  <c r="S51" i="43"/>
  <c r="T51" i="43" s="1"/>
  <c r="S52" i="43"/>
  <c r="T52" i="43" s="1"/>
  <c r="S53" i="43"/>
  <c r="T53" i="43" s="1"/>
  <c r="S55" i="43"/>
  <c r="T55" i="43"/>
  <c r="V55" i="43"/>
  <c r="W55" i="43"/>
  <c r="S56" i="43"/>
  <c r="T56" i="43"/>
  <c r="V56" i="43"/>
  <c r="W56" i="43"/>
  <c r="S57" i="43"/>
  <c r="T57" i="43"/>
  <c r="V57" i="43"/>
  <c r="W57" i="43"/>
  <c r="S58" i="43"/>
  <c r="T58" i="43"/>
  <c r="V58" i="43"/>
  <c r="W58" i="43"/>
  <c r="S59" i="43"/>
  <c r="T59" i="43"/>
  <c r="V59" i="43"/>
  <c r="W59" i="43"/>
  <c r="S60" i="43"/>
  <c r="T60" i="43"/>
  <c r="V60" i="43"/>
  <c r="W60" i="43"/>
  <c r="S61" i="43"/>
  <c r="T61" i="43"/>
  <c r="V61" i="43"/>
  <c r="W61" i="43"/>
  <c r="AD58" i="40"/>
  <c r="AD57" i="40"/>
  <c r="AD56" i="40"/>
  <c r="AD55" i="40"/>
  <c r="AD54" i="40"/>
  <c r="AD53" i="40"/>
  <c r="AD52" i="40"/>
  <c r="AD51" i="40"/>
  <c r="AD50" i="40"/>
  <c r="AD49" i="40"/>
  <c r="AC49" i="40" s="1"/>
  <c r="AD30" i="40"/>
  <c r="AD31" i="40"/>
  <c r="AC31" i="40" s="1"/>
  <c r="AD32" i="40"/>
  <c r="AD33" i="40"/>
  <c r="AD34" i="40"/>
  <c r="AD35" i="40"/>
  <c r="AD36" i="40"/>
  <c r="AC36" i="40" s="1"/>
  <c r="AD37" i="40"/>
  <c r="AC37" i="40" s="1"/>
  <c r="AD38" i="40"/>
  <c r="AD39" i="40"/>
  <c r="AD40" i="40"/>
  <c r="AD41" i="40"/>
  <c r="AD42" i="40"/>
  <c r="AC42" i="40" s="1"/>
  <c r="AD43" i="40"/>
  <c r="AD44" i="40"/>
  <c r="AC44" i="40" s="1"/>
  <c r="AD45" i="40"/>
  <c r="AD46" i="40"/>
  <c r="AD47" i="40"/>
  <c r="AC30" i="40"/>
  <c r="AC32" i="40"/>
  <c r="AC33" i="40"/>
  <c r="AC34" i="40"/>
  <c r="AC35" i="40"/>
  <c r="AC38" i="40"/>
  <c r="AC39" i="40"/>
  <c r="AC40" i="40"/>
  <c r="AC41" i="40"/>
  <c r="AC43" i="40"/>
  <c r="AC45" i="40"/>
  <c r="AC46" i="40"/>
  <c r="AC47" i="40"/>
  <c r="S43" i="40"/>
  <c r="T43" i="40" s="1"/>
  <c r="S42" i="40"/>
  <c r="T42" i="40" s="1"/>
  <c r="S41" i="40"/>
  <c r="T41" i="40" s="1"/>
  <c r="W40" i="40"/>
  <c r="V40" i="40"/>
  <c r="T40" i="40"/>
  <c r="S40" i="40"/>
  <c r="S39" i="40"/>
  <c r="T39" i="40" s="1"/>
  <c r="S38" i="40"/>
  <c r="T38" i="40" s="1"/>
  <c r="S37" i="40"/>
  <c r="T37" i="40" s="1"/>
  <c r="S36" i="40"/>
  <c r="T36" i="40" s="1"/>
  <c r="S35" i="40"/>
  <c r="T35" i="40" s="1"/>
  <c r="W34" i="40"/>
  <c r="V34" i="40"/>
  <c r="T34" i="40"/>
  <c r="S34" i="40"/>
  <c r="AC53" i="45"/>
  <c r="AC52" i="45"/>
  <c r="AC51" i="45"/>
  <c r="AC50" i="45"/>
  <c r="AC48" i="45"/>
  <c r="AC46" i="45"/>
  <c r="AC44" i="45"/>
  <c r="AC42" i="45"/>
  <c r="AC40" i="45"/>
  <c r="AC35" i="45"/>
  <c r="AC28" i="45"/>
  <c r="AC27" i="45"/>
  <c r="AC26" i="45"/>
  <c r="AC25" i="45"/>
  <c r="AC24" i="45"/>
  <c r="AC22" i="45"/>
  <c r="AC21" i="45"/>
  <c r="AC19" i="45"/>
  <c r="AC17" i="45"/>
  <c r="AC15" i="45"/>
  <c r="AC10" i="45"/>
  <c r="AC24" i="46"/>
  <c r="AC19" i="46"/>
  <c r="AC35" i="46"/>
  <c r="AC42" i="46"/>
  <c r="AD47" i="46"/>
  <c r="AC46" i="46"/>
  <c r="AC47" i="46"/>
  <c r="AC48" i="46"/>
  <c r="AC50" i="46"/>
  <c r="AC51" i="46"/>
  <c r="AC52" i="46"/>
  <c r="AC53" i="46"/>
  <c r="AC44" i="46"/>
  <c r="AC10" i="48"/>
  <c r="AC15" i="48"/>
  <c r="AC20" i="48"/>
  <c r="AC22" i="48"/>
  <c r="AC23" i="48"/>
  <c r="AC24" i="48"/>
  <c r="AC25" i="48"/>
  <c r="AC27" i="48"/>
  <c r="AC31" i="48"/>
  <c r="AC30" i="48"/>
  <c r="AC29" i="48"/>
  <c r="AC53" i="48"/>
  <c r="AC54" i="48"/>
  <c r="AC55" i="48"/>
  <c r="AC56" i="48"/>
  <c r="AC57" i="48"/>
  <c r="AC58" i="48"/>
  <c r="AC43" i="48"/>
  <c r="AC62" i="48"/>
  <c r="AC63" i="48"/>
  <c r="AC66" i="48"/>
  <c r="AC67" i="48"/>
  <c r="AC68" i="48"/>
  <c r="AC69" i="48"/>
  <c r="AC60" i="48"/>
  <c r="S41" i="48"/>
  <c r="T41" i="48" s="1"/>
  <c r="S43" i="48"/>
  <c r="T43" i="48"/>
  <c r="S44" i="48"/>
  <c r="T44" i="48" s="1"/>
  <c r="S45" i="48"/>
  <c r="T45" i="48" s="1"/>
  <c r="S46" i="48"/>
  <c r="T46" i="48" s="1"/>
  <c r="S48" i="48"/>
  <c r="T48" i="48"/>
  <c r="S49" i="48"/>
  <c r="T49" i="48" s="1"/>
  <c r="S50" i="48"/>
  <c r="T50" i="48" s="1"/>
  <c r="S10" i="48"/>
  <c r="T10" i="48"/>
  <c r="S11" i="48"/>
  <c r="T11" i="48" s="1"/>
  <c r="S12" i="48"/>
  <c r="T12" i="48" s="1"/>
  <c r="S13" i="48"/>
  <c r="T13" i="48" s="1"/>
  <c r="S15" i="48"/>
  <c r="T15" i="48"/>
  <c r="S16" i="48"/>
  <c r="T16" i="48" s="1"/>
  <c r="S17" i="48"/>
  <c r="T17" i="48" s="1"/>
  <c r="V10" i="48"/>
  <c r="W10" i="48"/>
  <c r="V15" i="48"/>
  <c r="W15" i="48"/>
  <c r="V43" i="48"/>
  <c r="W43" i="48"/>
  <c r="V48" i="48"/>
  <c r="W48" i="48"/>
  <c r="AC48" i="48"/>
  <c r="AD41" i="48"/>
  <c r="AC41" i="48" s="1"/>
  <c r="AD43" i="48"/>
  <c r="AD44" i="48"/>
  <c r="AC44" i="48" s="1"/>
  <c r="AD45" i="48"/>
  <c r="AC45" i="48" s="1"/>
  <c r="AD46" i="48"/>
  <c r="AC46" i="48" s="1"/>
  <c r="AD48" i="48"/>
  <c r="AD49" i="48"/>
  <c r="AC49" i="48" s="1"/>
  <c r="AD50" i="48"/>
  <c r="AC50" i="48" s="1"/>
  <c r="AD28" i="48"/>
  <c r="AC28" i="48" s="1"/>
  <c r="AD8" i="48"/>
  <c r="AC8" i="48" s="1"/>
  <c r="AD10" i="48"/>
  <c r="AD11" i="48"/>
  <c r="AC11" i="48" s="1"/>
  <c r="AD12" i="48"/>
  <c r="AC12" i="48" s="1"/>
  <c r="AD13" i="48"/>
  <c r="AC13" i="48" s="1"/>
  <c r="AD15" i="48"/>
  <c r="AD16" i="48"/>
  <c r="AC16" i="48" s="1"/>
  <c r="AD17" i="48"/>
  <c r="AC17" i="48" s="1"/>
  <c r="W19" i="43" l="1"/>
  <c r="V16" i="44"/>
  <c r="V13" i="44"/>
  <c r="W18" i="44"/>
  <c r="W11" i="44"/>
  <c r="W17" i="44"/>
  <c r="W12" i="44"/>
  <c r="W45" i="44"/>
  <c r="V45" i="44"/>
  <c r="W50" i="44"/>
  <c r="V50" i="44"/>
  <c r="V44" i="44"/>
  <c r="W44" i="44"/>
  <c r="V49" i="44"/>
  <c r="W49" i="44"/>
  <c r="V43" i="44"/>
  <c r="W43" i="44"/>
  <c r="W48" i="44"/>
  <c r="V48" i="44"/>
  <c r="V12" i="43"/>
  <c r="W12" i="43"/>
  <c r="V18" i="43"/>
  <c r="W18" i="43"/>
  <c r="V17" i="43"/>
  <c r="W17" i="43"/>
  <c r="V13" i="43"/>
  <c r="W13" i="43"/>
  <c r="V11" i="43"/>
  <c r="W11" i="43"/>
  <c r="W16" i="43"/>
  <c r="V16" i="43"/>
  <c r="V46" i="47"/>
  <c r="W46" i="47"/>
  <c r="V49" i="47"/>
  <c r="W49" i="47"/>
  <c r="W47" i="47"/>
  <c r="V18" i="47"/>
  <c r="W18" i="47"/>
  <c r="V17" i="47"/>
  <c r="W17" i="47"/>
  <c r="V48" i="43"/>
  <c r="W48" i="43"/>
  <c r="V53" i="43"/>
  <c r="W53" i="43"/>
  <c r="V47" i="43"/>
  <c r="W47" i="43"/>
  <c r="V46" i="43"/>
  <c r="W46" i="43"/>
  <c r="V51" i="43"/>
  <c r="W51" i="43"/>
  <c r="V52" i="43"/>
  <c r="W52" i="43"/>
  <c r="W39" i="40"/>
  <c r="V39" i="40"/>
  <c r="W35" i="40"/>
  <c r="V35" i="40"/>
  <c r="W36" i="40"/>
  <c r="V36" i="40"/>
  <c r="W41" i="40"/>
  <c r="V41" i="40"/>
  <c r="W37" i="40"/>
  <c r="V37" i="40"/>
  <c r="W42" i="40"/>
  <c r="V42" i="40"/>
  <c r="W38" i="40"/>
  <c r="V38" i="40"/>
  <c r="W43" i="40"/>
  <c r="V43" i="40"/>
  <c r="W46" i="48"/>
  <c r="V46" i="48"/>
  <c r="W45" i="48"/>
  <c r="V45" i="48"/>
  <c r="V49" i="48"/>
  <c r="W49" i="48"/>
  <c r="V44" i="48"/>
  <c r="W44" i="48"/>
  <c r="V41" i="48"/>
  <c r="W41" i="48"/>
  <c r="V13" i="48"/>
  <c r="W13" i="48"/>
  <c r="V16" i="48"/>
  <c r="W16" i="48"/>
  <c r="W11" i="48"/>
  <c r="V11" i="48"/>
  <c r="V12" i="48"/>
  <c r="W12" i="48"/>
  <c r="V17" i="48"/>
  <c r="W17" i="48"/>
  <c r="M8" i="40"/>
  <c r="M7" i="40"/>
  <c r="M6" i="40"/>
  <c r="I7" i="37"/>
  <c r="I6" i="37"/>
  <c r="I5" i="37"/>
  <c r="F7" i="37"/>
  <c r="F6" i="37"/>
  <c r="F5" i="37"/>
  <c r="C5" i="37"/>
  <c r="I8" i="37" l="1"/>
  <c r="F8" i="37"/>
  <c r="L5" i="37" l="1"/>
  <c r="U70" i="48" l="1"/>
  <c r="AD69" i="48"/>
  <c r="W69" i="48"/>
  <c r="V69" i="48"/>
  <c r="T69" i="48"/>
  <c r="S69" i="48"/>
  <c r="AD68" i="48"/>
  <c r="W68" i="48"/>
  <c r="V68" i="48"/>
  <c r="T68" i="48"/>
  <c r="S68" i="48"/>
  <c r="AD67" i="48"/>
  <c r="W67" i="48"/>
  <c r="V67" i="48"/>
  <c r="T67" i="48"/>
  <c r="S67" i="48"/>
  <c r="AD66" i="48"/>
  <c r="W66" i="48"/>
  <c r="V66" i="48"/>
  <c r="T66" i="48"/>
  <c r="S66" i="48"/>
  <c r="AD65" i="48"/>
  <c r="W65" i="48"/>
  <c r="V65" i="48"/>
  <c r="T65" i="48"/>
  <c r="S65" i="48"/>
  <c r="AD64" i="48"/>
  <c r="W64" i="48"/>
  <c r="V64" i="48"/>
  <c r="T64" i="48"/>
  <c r="S64" i="48"/>
  <c r="AD63" i="48"/>
  <c r="W63" i="48"/>
  <c r="V63" i="48"/>
  <c r="T63" i="48"/>
  <c r="S63" i="48"/>
  <c r="AD62" i="48"/>
  <c r="S62" i="48"/>
  <c r="T62" i="48" s="1"/>
  <c r="AD61" i="48"/>
  <c r="AC61" i="48" s="1"/>
  <c r="S61" i="48"/>
  <c r="T61" i="48" s="1"/>
  <c r="W61" i="48" s="1"/>
  <c r="AD60" i="48"/>
  <c r="S60" i="48"/>
  <c r="T60" i="48" s="1"/>
  <c r="U59" i="48"/>
  <c r="AD58" i="48"/>
  <c r="W58" i="48"/>
  <c r="V58" i="48"/>
  <c r="T58" i="48"/>
  <c r="S58" i="48"/>
  <c r="AD57" i="48"/>
  <c r="W57" i="48"/>
  <c r="V57" i="48"/>
  <c r="T57" i="48"/>
  <c r="S57" i="48"/>
  <c r="AD56" i="48"/>
  <c r="W56" i="48"/>
  <c r="V56" i="48"/>
  <c r="T56" i="48"/>
  <c r="S56" i="48"/>
  <c r="AD55" i="48"/>
  <c r="W55" i="48"/>
  <c r="V55" i="48"/>
  <c r="T55" i="48"/>
  <c r="S55" i="48"/>
  <c r="AD54" i="48"/>
  <c r="W54" i="48"/>
  <c r="V54" i="48"/>
  <c r="T54" i="48"/>
  <c r="S54" i="48"/>
  <c r="AD53" i="48"/>
  <c r="W53" i="48"/>
  <c r="V53" i="48"/>
  <c r="T53" i="48"/>
  <c r="S53" i="48"/>
  <c r="AD51" i="48"/>
  <c r="AC51" i="48" s="1"/>
  <c r="S51" i="48"/>
  <c r="T51" i="48" s="1"/>
  <c r="AD40" i="48"/>
  <c r="AC40" i="48" s="1"/>
  <c r="S40" i="48"/>
  <c r="T40" i="48" s="1"/>
  <c r="W40" i="48" s="1"/>
  <c r="AD39" i="48"/>
  <c r="AC39" i="48" s="1"/>
  <c r="S39" i="48"/>
  <c r="T39" i="48" s="1"/>
  <c r="U37" i="48"/>
  <c r="AD36" i="48"/>
  <c r="AC36" i="48"/>
  <c r="W36" i="48"/>
  <c r="V36" i="48"/>
  <c r="T36" i="48"/>
  <c r="S36" i="48"/>
  <c r="AD35" i="48"/>
  <c r="AC35" i="48"/>
  <c r="W35" i="48"/>
  <c r="V35" i="48"/>
  <c r="T35" i="48"/>
  <c r="S35" i="48"/>
  <c r="AD34" i="48"/>
  <c r="AC34" i="48"/>
  <c r="W34" i="48"/>
  <c r="V34" i="48"/>
  <c r="T34" i="48"/>
  <c r="S34" i="48"/>
  <c r="AD33" i="48"/>
  <c r="W33" i="48"/>
  <c r="V33" i="48"/>
  <c r="T33" i="48"/>
  <c r="S33" i="48"/>
  <c r="AD32" i="48"/>
  <c r="AC32" i="48"/>
  <c r="W32" i="48"/>
  <c r="V32" i="48"/>
  <c r="T32" i="48"/>
  <c r="S32" i="48"/>
  <c r="AD31" i="48"/>
  <c r="W31" i="48"/>
  <c r="V31" i="48"/>
  <c r="T31" i="48"/>
  <c r="S31" i="48"/>
  <c r="AD30" i="48"/>
  <c r="W30" i="48"/>
  <c r="V30" i="48"/>
  <c r="T30" i="48"/>
  <c r="S30" i="48"/>
  <c r="AD29" i="48"/>
  <c r="S29" i="48"/>
  <c r="T29" i="48" s="1"/>
  <c r="S28" i="48"/>
  <c r="T28" i="48" s="1"/>
  <c r="AD27" i="48"/>
  <c r="S27" i="48"/>
  <c r="T27" i="48" s="1"/>
  <c r="U26" i="48"/>
  <c r="AD25" i="48"/>
  <c r="W25" i="48"/>
  <c r="V25" i="48"/>
  <c r="T25" i="48"/>
  <c r="S25" i="48"/>
  <c r="AD24" i="48"/>
  <c r="W24" i="48"/>
  <c r="V24" i="48"/>
  <c r="T24" i="48"/>
  <c r="S24" i="48"/>
  <c r="AD23" i="48"/>
  <c r="W23" i="48"/>
  <c r="V23" i="48"/>
  <c r="T23" i="48"/>
  <c r="S23" i="48"/>
  <c r="AD22" i="48"/>
  <c r="W22" i="48"/>
  <c r="V22" i="48"/>
  <c r="T22" i="48"/>
  <c r="S22" i="48"/>
  <c r="AD21" i="48"/>
  <c r="AC21" i="48" s="1"/>
  <c r="W21" i="48"/>
  <c r="V21" i="48"/>
  <c r="T21" i="48"/>
  <c r="S21" i="48"/>
  <c r="AD20" i="48"/>
  <c r="W20" i="48"/>
  <c r="V20" i="48"/>
  <c r="T20" i="48"/>
  <c r="S20" i="48"/>
  <c r="AD18" i="48"/>
  <c r="AC18" i="48" s="1"/>
  <c r="S18" i="48"/>
  <c r="T18" i="48" s="1"/>
  <c r="S8" i="48"/>
  <c r="T8" i="48" s="1"/>
  <c r="AD7" i="48"/>
  <c r="AC7" i="48" s="1"/>
  <c r="S7" i="48"/>
  <c r="T7" i="48" s="1"/>
  <c r="V7" i="48" s="1"/>
  <c r="AD6" i="48"/>
  <c r="AC6" i="48" s="1"/>
  <c r="S6" i="48"/>
  <c r="T6" i="48" s="1"/>
  <c r="W6" i="48" s="1"/>
  <c r="U5" i="48"/>
  <c r="U65" i="47"/>
  <c r="W64" i="47"/>
  <c r="V64" i="47"/>
  <c r="T64" i="47"/>
  <c r="S64" i="47"/>
  <c r="W63" i="47"/>
  <c r="V63" i="47"/>
  <c r="T63" i="47"/>
  <c r="S63" i="47"/>
  <c r="W62" i="47"/>
  <c r="V62" i="47"/>
  <c r="T62" i="47"/>
  <c r="S62" i="47"/>
  <c r="W61" i="47"/>
  <c r="V61" i="47"/>
  <c r="T61" i="47"/>
  <c r="S61" i="47"/>
  <c r="W60" i="47"/>
  <c r="V60" i="47"/>
  <c r="T60" i="47"/>
  <c r="S60" i="47"/>
  <c r="W59" i="47"/>
  <c r="V59" i="47"/>
  <c r="T59" i="47"/>
  <c r="S59" i="47"/>
  <c r="W58" i="47"/>
  <c r="V58" i="47"/>
  <c r="T58" i="47"/>
  <c r="S58" i="47"/>
  <c r="S57" i="47"/>
  <c r="T57" i="47" s="1"/>
  <c r="S56" i="47"/>
  <c r="T56" i="47" s="1"/>
  <c r="S55" i="47"/>
  <c r="T55" i="47" s="1"/>
  <c r="U54" i="47"/>
  <c r="AD53" i="47"/>
  <c r="W53" i="47"/>
  <c r="V53" i="47"/>
  <c r="T53" i="47"/>
  <c r="S53" i="47"/>
  <c r="AD45" i="47"/>
  <c r="AD43" i="47"/>
  <c r="AC43" i="47" s="1"/>
  <c r="S43" i="47"/>
  <c r="T43" i="47" s="1"/>
  <c r="AD42" i="47"/>
  <c r="AC42" i="47" s="1"/>
  <c r="S42" i="47"/>
  <c r="T42" i="47" s="1"/>
  <c r="AD41" i="47"/>
  <c r="AC41" i="47" s="1"/>
  <c r="S41" i="47"/>
  <c r="T41" i="47" s="1"/>
  <c r="AD40" i="47"/>
  <c r="W40" i="47"/>
  <c r="V40" i="47"/>
  <c r="T40" i="47"/>
  <c r="S40" i="47"/>
  <c r="AD38" i="47"/>
  <c r="AC38" i="47" s="1"/>
  <c r="S38" i="47"/>
  <c r="T38" i="47" s="1"/>
  <c r="W38" i="47" s="1"/>
  <c r="AD37" i="47"/>
  <c r="AC37" i="47" s="1"/>
  <c r="S37" i="47"/>
  <c r="T37" i="47" s="1"/>
  <c r="AD36" i="47"/>
  <c r="AC36" i="47" s="1"/>
  <c r="S36" i="47"/>
  <c r="T36" i="47" s="1"/>
  <c r="U34" i="47"/>
  <c r="AD33" i="47"/>
  <c r="AC33" i="47"/>
  <c r="W33" i="47"/>
  <c r="V33" i="47"/>
  <c r="T33" i="47"/>
  <c r="S33" i="47"/>
  <c r="AD32" i="47"/>
  <c r="AC32" i="47"/>
  <c r="W32" i="47"/>
  <c r="V32" i="47"/>
  <c r="T32" i="47"/>
  <c r="S32" i="47"/>
  <c r="AD31" i="47"/>
  <c r="AC31" i="47"/>
  <c r="W31" i="47"/>
  <c r="V31" i="47"/>
  <c r="T31" i="47"/>
  <c r="S31" i="47"/>
  <c r="AD30" i="47"/>
  <c r="AC30" i="47"/>
  <c r="W30" i="47"/>
  <c r="V30" i="47"/>
  <c r="T30" i="47"/>
  <c r="S30" i="47"/>
  <c r="AD29" i="47"/>
  <c r="AC29" i="47"/>
  <c r="W29" i="47"/>
  <c r="V29" i="47"/>
  <c r="T29" i="47"/>
  <c r="S29" i="47"/>
  <c r="AD28" i="47"/>
  <c r="AC28" i="47"/>
  <c r="W28" i="47"/>
  <c r="V28" i="47"/>
  <c r="T28" i="47"/>
  <c r="S28" i="47"/>
  <c r="AD27" i="47"/>
  <c r="AC27" i="47"/>
  <c r="W27" i="47"/>
  <c r="V27" i="47"/>
  <c r="T27" i="47"/>
  <c r="S27" i="47"/>
  <c r="AD26" i="47"/>
  <c r="AC26" i="47"/>
  <c r="S26" i="47"/>
  <c r="T26" i="47" s="1"/>
  <c r="AD25" i="47"/>
  <c r="AC25" i="47" s="1"/>
  <c r="S25" i="47"/>
  <c r="T25" i="47" s="1"/>
  <c r="W25" i="47" s="1"/>
  <c r="AD24" i="47"/>
  <c r="AC24" i="47"/>
  <c r="S24" i="47"/>
  <c r="T24" i="47" s="1"/>
  <c r="U23" i="47"/>
  <c r="AD22" i="47"/>
  <c r="AC22" i="47"/>
  <c r="W22" i="47"/>
  <c r="V22" i="47"/>
  <c r="T22" i="47"/>
  <c r="S22" i="47"/>
  <c r="S16" i="47"/>
  <c r="T16" i="47" s="1"/>
  <c r="W15" i="47"/>
  <c r="V15" i="47"/>
  <c r="T15" i="47"/>
  <c r="S15" i="47"/>
  <c r="S13" i="47"/>
  <c r="T13" i="47" s="1"/>
  <c r="S12" i="47"/>
  <c r="T12" i="47" s="1"/>
  <c r="S11" i="47"/>
  <c r="T11" i="47" s="1"/>
  <c r="AD10" i="47"/>
  <c r="AC10" i="47"/>
  <c r="W10" i="47"/>
  <c r="V10" i="47"/>
  <c r="T10" i="47"/>
  <c r="S10" i="47"/>
  <c r="AD8" i="47"/>
  <c r="AC8" i="47" s="1"/>
  <c r="S8" i="47"/>
  <c r="T8" i="47" s="1"/>
  <c r="AD7" i="47"/>
  <c r="AC7" i="47" s="1"/>
  <c r="S7" i="47"/>
  <c r="T7" i="47" s="1"/>
  <c r="AD6" i="47"/>
  <c r="S6" i="47"/>
  <c r="T6" i="47" s="1"/>
  <c r="U5" i="47"/>
  <c r="U54" i="46"/>
  <c r="AD53" i="46"/>
  <c r="W53" i="46"/>
  <c r="V53" i="46"/>
  <c r="T53" i="46"/>
  <c r="S53" i="46"/>
  <c r="AD52" i="46"/>
  <c r="W52" i="46"/>
  <c r="V52" i="46"/>
  <c r="T52" i="46"/>
  <c r="S52" i="46"/>
  <c r="AD51" i="46"/>
  <c r="W51" i="46"/>
  <c r="V51" i="46"/>
  <c r="T51" i="46"/>
  <c r="S51" i="46"/>
  <c r="AD50" i="46"/>
  <c r="W50" i="46"/>
  <c r="V50" i="46"/>
  <c r="T50" i="46"/>
  <c r="S50" i="46"/>
  <c r="AD49" i="46"/>
  <c r="W49" i="46"/>
  <c r="V49" i="46"/>
  <c r="T49" i="46"/>
  <c r="S49" i="46"/>
  <c r="AD48" i="46"/>
  <c r="W48" i="46"/>
  <c r="V48" i="46"/>
  <c r="T48" i="46"/>
  <c r="S48" i="46"/>
  <c r="W47" i="46"/>
  <c r="V47" i="46"/>
  <c r="T47" i="46"/>
  <c r="S47" i="46"/>
  <c r="AD46" i="46"/>
  <c r="S46" i="46"/>
  <c r="T46" i="46" s="1"/>
  <c r="AD45" i="46"/>
  <c r="AC45" i="46" s="1"/>
  <c r="S45" i="46"/>
  <c r="T45" i="46" s="1"/>
  <c r="W45" i="46" s="1"/>
  <c r="AD44" i="46"/>
  <c r="S44" i="46"/>
  <c r="T44" i="46" s="1"/>
  <c r="U43" i="46"/>
  <c r="AD42" i="46"/>
  <c r="W42" i="46"/>
  <c r="V42" i="46"/>
  <c r="T42" i="46"/>
  <c r="S42" i="46"/>
  <c r="AD41" i="46"/>
  <c r="AC41" i="46" s="1"/>
  <c r="W41" i="46"/>
  <c r="V41" i="46"/>
  <c r="T41" i="46"/>
  <c r="S41" i="46"/>
  <c r="AD40" i="46"/>
  <c r="W40" i="46"/>
  <c r="V40" i="46"/>
  <c r="T40" i="46"/>
  <c r="S40" i="46"/>
  <c r="AD38" i="46"/>
  <c r="AC38" i="46" s="1"/>
  <c r="S38" i="46"/>
  <c r="T38" i="46" s="1"/>
  <c r="AD37" i="46"/>
  <c r="AC37" i="46" s="1"/>
  <c r="S37" i="46"/>
  <c r="T37" i="46" s="1"/>
  <c r="AD36" i="46"/>
  <c r="AC36" i="46" s="1"/>
  <c r="S36" i="46"/>
  <c r="T36" i="46" s="1"/>
  <c r="AD35" i="46"/>
  <c r="W35" i="46"/>
  <c r="V35" i="46"/>
  <c r="T35" i="46"/>
  <c r="S35" i="46"/>
  <c r="AD33" i="46"/>
  <c r="AC33" i="46" s="1"/>
  <c r="S33" i="46"/>
  <c r="T33" i="46" s="1"/>
  <c r="AD32" i="46"/>
  <c r="AC32" i="46" s="1"/>
  <c r="S32" i="46"/>
  <c r="T32" i="46" s="1"/>
  <c r="AD31" i="46"/>
  <c r="AC31" i="46" s="1"/>
  <c r="S31" i="46"/>
  <c r="T31" i="46" s="1"/>
  <c r="U29" i="46"/>
  <c r="AD28" i="46"/>
  <c r="AC28" i="46"/>
  <c r="W28" i="46"/>
  <c r="V28" i="46"/>
  <c r="T28" i="46"/>
  <c r="S28" i="46"/>
  <c r="AD27" i="46"/>
  <c r="W27" i="46"/>
  <c r="V27" i="46"/>
  <c r="T27" i="46"/>
  <c r="S27" i="46"/>
  <c r="AD26" i="46"/>
  <c r="AC26" i="46"/>
  <c r="W26" i="46"/>
  <c r="V26" i="46"/>
  <c r="T26" i="46"/>
  <c r="S26" i="46"/>
  <c r="AD25" i="46"/>
  <c r="AC25" i="46"/>
  <c r="W25" i="46"/>
  <c r="V25" i="46"/>
  <c r="T25" i="46"/>
  <c r="S25" i="46"/>
  <c r="AD24" i="46"/>
  <c r="W24" i="46"/>
  <c r="V24" i="46"/>
  <c r="T24" i="46"/>
  <c r="S24" i="46"/>
  <c r="AD23" i="46"/>
  <c r="AC23" i="46"/>
  <c r="W23" i="46"/>
  <c r="V23" i="46"/>
  <c r="T23" i="46"/>
  <c r="S23" i="46"/>
  <c r="AD22" i="46"/>
  <c r="AC22" i="46"/>
  <c r="W22" i="46"/>
  <c r="V22" i="46"/>
  <c r="T22" i="46"/>
  <c r="S22" i="46"/>
  <c r="AD21" i="46"/>
  <c r="AC21" i="46"/>
  <c r="S21" i="46"/>
  <c r="T21" i="46" s="1"/>
  <c r="AD20" i="46"/>
  <c r="AC20" i="46" s="1"/>
  <c r="S20" i="46"/>
  <c r="T20" i="46" s="1"/>
  <c r="AD19" i="46"/>
  <c r="S19" i="46"/>
  <c r="T19" i="46" s="1"/>
  <c r="U18" i="46"/>
  <c r="AD17" i="46"/>
  <c r="AC17" i="46"/>
  <c r="W17" i="46"/>
  <c r="V17" i="46"/>
  <c r="T17" i="46"/>
  <c r="S17" i="46"/>
  <c r="AD16" i="46"/>
  <c r="AC16" i="46"/>
  <c r="W16" i="46"/>
  <c r="V16" i="46"/>
  <c r="T16" i="46"/>
  <c r="S16" i="46"/>
  <c r="AD15" i="46"/>
  <c r="AC15" i="46"/>
  <c r="W15" i="46"/>
  <c r="V15" i="46"/>
  <c r="T15" i="46"/>
  <c r="S15" i="46"/>
  <c r="AD13" i="46"/>
  <c r="AC13" i="46" s="1"/>
  <c r="S13" i="46"/>
  <c r="T13" i="46" s="1"/>
  <c r="AD12" i="46"/>
  <c r="AC12" i="46"/>
  <c r="S12" i="46"/>
  <c r="T12" i="46" s="1"/>
  <c r="AD11" i="46"/>
  <c r="AC11" i="46" s="1"/>
  <c r="S11" i="46"/>
  <c r="T11" i="46" s="1"/>
  <c r="AD10" i="46"/>
  <c r="AC10" i="46"/>
  <c r="W10" i="46"/>
  <c r="V10" i="46"/>
  <c r="T10" i="46"/>
  <c r="S10" i="46"/>
  <c r="AD8" i="46"/>
  <c r="AC8" i="46" s="1"/>
  <c r="S8" i="46"/>
  <c r="T8" i="46" s="1"/>
  <c r="AD7" i="46"/>
  <c r="AC7" i="46" s="1"/>
  <c r="S7" i="46"/>
  <c r="T7" i="46" s="1"/>
  <c r="AD6" i="46"/>
  <c r="AC6" i="46" s="1"/>
  <c r="S6" i="46"/>
  <c r="T6" i="46" s="1"/>
  <c r="U5" i="46"/>
  <c r="U54" i="45"/>
  <c r="AD53" i="45"/>
  <c r="W53" i="45"/>
  <c r="V53" i="45"/>
  <c r="T53" i="45"/>
  <c r="S53" i="45"/>
  <c r="AD52" i="45"/>
  <c r="W52" i="45"/>
  <c r="V52" i="45"/>
  <c r="T52" i="45"/>
  <c r="S52" i="45"/>
  <c r="AD51" i="45"/>
  <c r="W51" i="45"/>
  <c r="V51" i="45"/>
  <c r="T51" i="45"/>
  <c r="S51" i="45"/>
  <c r="AD50" i="45"/>
  <c r="W50" i="45"/>
  <c r="V50" i="45"/>
  <c r="T50" i="45"/>
  <c r="S50" i="45"/>
  <c r="AD49" i="45"/>
  <c r="W49" i="45"/>
  <c r="V49" i="45"/>
  <c r="T49" i="45"/>
  <c r="S49" i="45"/>
  <c r="AD48" i="45"/>
  <c r="W48" i="45"/>
  <c r="V48" i="45"/>
  <c r="T48" i="45"/>
  <c r="S48" i="45"/>
  <c r="AD47" i="45"/>
  <c r="W47" i="45"/>
  <c r="V47" i="45"/>
  <c r="T47" i="45"/>
  <c r="S47" i="45"/>
  <c r="AD46" i="45"/>
  <c r="S46" i="45"/>
  <c r="T46" i="45" s="1"/>
  <c r="AD45" i="45"/>
  <c r="AC45" i="45" s="1"/>
  <c r="AC54" i="45" s="1"/>
  <c r="S45" i="45"/>
  <c r="T45" i="45" s="1"/>
  <c r="W45" i="45" s="1"/>
  <c r="AD44" i="45"/>
  <c r="S44" i="45"/>
  <c r="T44" i="45" s="1"/>
  <c r="U43" i="45"/>
  <c r="AD42" i="45"/>
  <c r="W42" i="45"/>
  <c r="V42" i="45"/>
  <c r="T42" i="45"/>
  <c r="S42" i="45"/>
  <c r="AD41" i="45"/>
  <c r="AC41" i="45" s="1"/>
  <c r="S41" i="45"/>
  <c r="T41" i="45" s="1"/>
  <c r="AD40" i="45"/>
  <c r="W40" i="45"/>
  <c r="V40" i="45"/>
  <c r="T40" i="45"/>
  <c r="S40" i="45"/>
  <c r="AD38" i="45"/>
  <c r="AC38" i="45" s="1"/>
  <c r="S38" i="45"/>
  <c r="T38" i="45" s="1"/>
  <c r="AD37" i="45"/>
  <c r="AC37" i="45" s="1"/>
  <c r="S37" i="45"/>
  <c r="T37" i="45" s="1"/>
  <c r="AD36" i="45"/>
  <c r="AC36" i="45" s="1"/>
  <c r="S36" i="45"/>
  <c r="T36" i="45" s="1"/>
  <c r="AD35" i="45"/>
  <c r="W35" i="45"/>
  <c r="V35" i="45"/>
  <c r="T35" i="45"/>
  <c r="S35" i="45"/>
  <c r="AD33" i="45"/>
  <c r="AC33" i="45" s="1"/>
  <c r="S33" i="45"/>
  <c r="T33" i="45" s="1"/>
  <c r="AD32" i="45"/>
  <c r="AC32" i="45" s="1"/>
  <c r="S32" i="45"/>
  <c r="T32" i="45" s="1"/>
  <c r="AD31" i="45"/>
  <c r="AC31" i="45" s="1"/>
  <c r="S31" i="45"/>
  <c r="T31" i="45" s="1"/>
  <c r="U29" i="45"/>
  <c r="AD28" i="45"/>
  <c r="W28" i="45"/>
  <c r="V28" i="45"/>
  <c r="T28" i="45"/>
  <c r="S28" i="45"/>
  <c r="AD27" i="45"/>
  <c r="W27" i="45"/>
  <c r="V27" i="45"/>
  <c r="T27" i="45"/>
  <c r="S27" i="45"/>
  <c r="AD26" i="45"/>
  <c r="W26" i="45"/>
  <c r="V26" i="45"/>
  <c r="T26" i="45"/>
  <c r="S26" i="45"/>
  <c r="AD25" i="45"/>
  <c r="W25" i="45"/>
  <c r="V25" i="45"/>
  <c r="T25" i="45"/>
  <c r="S25" i="45"/>
  <c r="AD24" i="45"/>
  <c r="W24" i="45"/>
  <c r="V24" i="45"/>
  <c r="T24" i="45"/>
  <c r="S24" i="45"/>
  <c r="AD23" i="45"/>
  <c r="W23" i="45"/>
  <c r="V23" i="45"/>
  <c r="T23" i="45"/>
  <c r="S23" i="45"/>
  <c r="AD22" i="45"/>
  <c r="W22" i="45"/>
  <c r="V22" i="45"/>
  <c r="T22" i="45"/>
  <c r="S22" i="45"/>
  <c r="AD21" i="45"/>
  <c r="S21" i="45"/>
  <c r="T21" i="45" s="1"/>
  <c r="AD20" i="45"/>
  <c r="AC20" i="45" s="1"/>
  <c r="AC29" i="45" s="1"/>
  <c r="S20" i="45"/>
  <c r="T20" i="45" s="1"/>
  <c r="AD19" i="45"/>
  <c r="S19" i="45"/>
  <c r="T19" i="45" s="1"/>
  <c r="U18" i="45"/>
  <c r="AD17" i="45"/>
  <c r="W17" i="45"/>
  <c r="V17" i="45"/>
  <c r="T17" i="45"/>
  <c r="S17" i="45"/>
  <c r="AD16" i="45"/>
  <c r="AC16" i="45" s="1"/>
  <c r="S16" i="45"/>
  <c r="T16" i="45" s="1"/>
  <c r="AD15" i="45"/>
  <c r="W15" i="45"/>
  <c r="V15" i="45"/>
  <c r="T15" i="45"/>
  <c r="S15" i="45"/>
  <c r="AD13" i="45"/>
  <c r="AC13" i="45" s="1"/>
  <c r="S13" i="45"/>
  <c r="T13" i="45" s="1"/>
  <c r="AD12" i="45"/>
  <c r="AC12" i="45" s="1"/>
  <c r="S12" i="45"/>
  <c r="T12" i="45" s="1"/>
  <c r="AD11" i="45"/>
  <c r="AC11" i="45" s="1"/>
  <c r="S11" i="45"/>
  <c r="T11" i="45" s="1"/>
  <c r="AD10" i="45"/>
  <c r="W10" i="45"/>
  <c r="V10" i="45"/>
  <c r="T10" i="45"/>
  <c r="S10" i="45"/>
  <c r="AD8" i="45"/>
  <c r="AC8" i="45" s="1"/>
  <c r="S8" i="45"/>
  <c r="T8" i="45" s="1"/>
  <c r="AD7" i="45"/>
  <c r="AC7" i="45" s="1"/>
  <c r="S7" i="45"/>
  <c r="T7" i="45" s="1"/>
  <c r="AD6" i="45"/>
  <c r="AC6" i="45" s="1"/>
  <c r="S6" i="45"/>
  <c r="T6" i="45" s="1"/>
  <c r="U5" i="45"/>
  <c r="U68" i="44"/>
  <c r="AD67" i="44"/>
  <c r="W67" i="44"/>
  <c r="V67" i="44"/>
  <c r="T67" i="44"/>
  <c r="S67" i="44"/>
  <c r="AD66" i="44"/>
  <c r="W66" i="44"/>
  <c r="V66" i="44"/>
  <c r="T66" i="44"/>
  <c r="S66" i="44"/>
  <c r="AD65" i="44"/>
  <c r="W65" i="44"/>
  <c r="V65" i="44"/>
  <c r="T65" i="44"/>
  <c r="S65" i="44"/>
  <c r="AD64" i="44"/>
  <c r="W64" i="44"/>
  <c r="V64" i="44"/>
  <c r="T64" i="44"/>
  <c r="S64" i="44"/>
  <c r="AD63" i="44"/>
  <c r="W63" i="44"/>
  <c r="V63" i="44"/>
  <c r="T63" i="44"/>
  <c r="S63" i="44"/>
  <c r="AD62" i="44"/>
  <c r="W62" i="44"/>
  <c r="V62" i="44"/>
  <c r="T62" i="44"/>
  <c r="S62" i="44"/>
  <c r="AD61" i="44"/>
  <c r="W61" i="44"/>
  <c r="V61" i="44"/>
  <c r="T61" i="44"/>
  <c r="S61" i="44"/>
  <c r="AD60" i="44"/>
  <c r="S60" i="44"/>
  <c r="T60" i="44" s="1"/>
  <c r="W60" i="44" s="1"/>
  <c r="AD59" i="44"/>
  <c r="AC59" i="44" s="1"/>
  <c r="S59" i="44"/>
  <c r="T59" i="44" s="1"/>
  <c r="AD58" i="44"/>
  <c r="S58" i="44"/>
  <c r="T58" i="44" s="1"/>
  <c r="U57" i="44"/>
  <c r="W56" i="44"/>
  <c r="V56" i="44"/>
  <c r="T56" i="44"/>
  <c r="S56" i="44"/>
  <c r="W55" i="44"/>
  <c r="V55" i="44"/>
  <c r="T55" i="44"/>
  <c r="S55" i="44"/>
  <c r="W54" i="44"/>
  <c r="V54" i="44"/>
  <c r="T54" i="44"/>
  <c r="S54" i="44"/>
  <c r="W53" i="44"/>
  <c r="V53" i="44"/>
  <c r="T53" i="44"/>
  <c r="S53" i="44"/>
  <c r="S40" i="44"/>
  <c r="T40" i="44" s="1"/>
  <c r="S39" i="44"/>
  <c r="T39" i="44" s="1"/>
  <c r="AD38" i="44"/>
  <c r="AC38" i="44" s="1"/>
  <c r="S38" i="44"/>
  <c r="T38" i="44" s="1"/>
  <c r="U36" i="44"/>
  <c r="AD35" i="44"/>
  <c r="AC35" i="44"/>
  <c r="W35" i="44"/>
  <c r="V35" i="44"/>
  <c r="T35" i="44"/>
  <c r="S35" i="44"/>
  <c r="AD34" i="44"/>
  <c r="AC34" i="44"/>
  <c r="W34" i="44"/>
  <c r="V34" i="44"/>
  <c r="T34" i="44"/>
  <c r="S34" i="44"/>
  <c r="AD33" i="44"/>
  <c r="AC33" i="44"/>
  <c r="W33" i="44"/>
  <c r="V33" i="44"/>
  <c r="T33" i="44"/>
  <c r="S33" i="44"/>
  <c r="AD32" i="44"/>
  <c r="AC32" i="44"/>
  <c r="W32" i="44"/>
  <c r="V32" i="44"/>
  <c r="T32" i="44"/>
  <c r="S32" i="44"/>
  <c r="AD31" i="44"/>
  <c r="AC31" i="44"/>
  <c r="W31" i="44"/>
  <c r="V31" i="44"/>
  <c r="T31" i="44"/>
  <c r="S31" i="44"/>
  <c r="AD30" i="44"/>
  <c r="AC30" i="44"/>
  <c r="W30" i="44"/>
  <c r="V30" i="44"/>
  <c r="T30" i="44"/>
  <c r="S30" i="44"/>
  <c r="AD29" i="44"/>
  <c r="AC29" i="44"/>
  <c r="W29" i="44"/>
  <c r="V29" i="44"/>
  <c r="T29" i="44"/>
  <c r="S29" i="44"/>
  <c r="AD28" i="44"/>
  <c r="S28" i="44"/>
  <c r="T28" i="44" s="1"/>
  <c r="AD27" i="44"/>
  <c r="AC27" i="44"/>
  <c r="S27" i="44"/>
  <c r="T27" i="44" s="1"/>
  <c r="AD26" i="44"/>
  <c r="AC26" i="44"/>
  <c r="S26" i="44"/>
  <c r="T26" i="44" s="1"/>
  <c r="U25" i="44"/>
  <c r="AD24" i="44"/>
  <c r="AC24" i="44"/>
  <c r="W24" i="44"/>
  <c r="V24" i="44"/>
  <c r="T24" i="44"/>
  <c r="S24" i="44"/>
  <c r="AD23" i="44"/>
  <c r="AC23" i="44"/>
  <c r="W23" i="44"/>
  <c r="V23" i="44"/>
  <c r="T23" i="44"/>
  <c r="S23" i="44"/>
  <c r="AD22" i="44"/>
  <c r="AC22" i="44"/>
  <c r="W22" i="44"/>
  <c r="V22" i="44"/>
  <c r="T22" i="44"/>
  <c r="S22" i="44"/>
  <c r="AD21" i="44"/>
  <c r="AC21" i="44" s="1"/>
  <c r="AD20" i="44"/>
  <c r="AC20" i="44"/>
  <c r="AD18" i="44"/>
  <c r="AC18" i="44" s="1"/>
  <c r="AD8" i="44"/>
  <c r="AC8" i="44" s="1"/>
  <c r="S8" i="44"/>
  <c r="T8" i="44" s="1"/>
  <c r="W8" i="44" s="1"/>
  <c r="AD7" i="44"/>
  <c r="AC7" i="44" s="1"/>
  <c r="S7" i="44"/>
  <c r="T7" i="44" s="1"/>
  <c r="AD6" i="44"/>
  <c r="S6" i="44"/>
  <c r="T6" i="44" s="1"/>
  <c r="V6" i="44" s="1"/>
  <c r="U5" i="44"/>
  <c r="U74" i="43"/>
  <c r="W73" i="43"/>
  <c r="V73" i="43"/>
  <c r="T73" i="43"/>
  <c r="S73" i="43"/>
  <c r="W72" i="43"/>
  <c r="V72" i="43"/>
  <c r="T72" i="43"/>
  <c r="S72" i="43"/>
  <c r="W71" i="43"/>
  <c r="V71" i="43"/>
  <c r="T71" i="43"/>
  <c r="S71" i="43"/>
  <c r="W70" i="43"/>
  <c r="V70" i="43"/>
  <c r="T70" i="43"/>
  <c r="S70" i="43"/>
  <c r="W69" i="43"/>
  <c r="V69" i="43"/>
  <c r="T69" i="43"/>
  <c r="S69" i="43"/>
  <c r="W68" i="43"/>
  <c r="V68" i="43"/>
  <c r="T68" i="43"/>
  <c r="S68" i="43"/>
  <c r="W67" i="43"/>
  <c r="V67" i="43"/>
  <c r="T67" i="43"/>
  <c r="S67" i="43"/>
  <c r="S66" i="43"/>
  <c r="T66" i="43" s="1"/>
  <c r="S65" i="43"/>
  <c r="T65" i="43" s="1"/>
  <c r="S64" i="43"/>
  <c r="T64" i="43" s="1"/>
  <c r="U63" i="43"/>
  <c r="W62" i="43"/>
  <c r="V62" i="43"/>
  <c r="T62" i="43"/>
  <c r="S62" i="43"/>
  <c r="S43" i="43"/>
  <c r="T43" i="43" s="1"/>
  <c r="S42" i="43"/>
  <c r="T42" i="43" s="1"/>
  <c r="S41" i="43"/>
  <c r="T41" i="43" s="1"/>
  <c r="U39" i="43"/>
  <c r="AD38" i="43"/>
  <c r="AC38" i="43"/>
  <c r="W38" i="43"/>
  <c r="V38" i="43"/>
  <c r="T38" i="43"/>
  <c r="S38" i="43"/>
  <c r="AD37" i="43"/>
  <c r="AC37" i="43"/>
  <c r="W37" i="43"/>
  <c r="V37" i="43"/>
  <c r="T37" i="43"/>
  <c r="S37" i="43"/>
  <c r="AD36" i="43"/>
  <c r="AC36" i="43"/>
  <c r="W36" i="43"/>
  <c r="V36" i="43"/>
  <c r="T36" i="43"/>
  <c r="S36" i="43"/>
  <c r="AD35" i="43"/>
  <c r="AC35" i="43"/>
  <c r="W35" i="43"/>
  <c r="V35" i="43"/>
  <c r="T35" i="43"/>
  <c r="S35" i="43"/>
  <c r="AD34" i="43"/>
  <c r="AC34" i="43"/>
  <c r="W34" i="43"/>
  <c r="V34" i="43"/>
  <c r="T34" i="43"/>
  <c r="S34" i="43"/>
  <c r="AD33" i="43"/>
  <c r="AC33" i="43"/>
  <c r="W33" i="43"/>
  <c r="V33" i="43"/>
  <c r="T33" i="43"/>
  <c r="S33" i="43"/>
  <c r="AD32" i="43"/>
  <c r="AC32" i="43"/>
  <c r="W32" i="43"/>
  <c r="V32" i="43"/>
  <c r="T32" i="43"/>
  <c r="S32" i="43"/>
  <c r="AD31" i="43"/>
  <c r="S31" i="43"/>
  <c r="T31" i="43" s="1"/>
  <c r="V31" i="43" s="1"/>
  <c r="AD30" i="43"/>
  <c r="AC30" i="43" s="1"/>
  <c r="S30" i="43"/>
  <c r="T30" i="43" s="1"/>
  <c r="V30" i="43" s="1"/>
  <c r="AD29" i="43"/>
  <c r="AC29" i="43"/>
  <c r="S29" i="43"/>
  <c r="T29" i="43" s="1"/>
  <c r="V29" i="43" s="1"/>
  <c r="U28" i="43"/>
  <c r="AD27" i="43"/>
  <c r="AC27" i="43"/>
  <c r="W27" i="43"/>
  <c r="V27" i="43"/>
  <c r="T27" i="43"/>
  <c r="S27" i="43"/>
  <c r="AD26" i="43"/>
  <c r="AC26" i="43"/>
  <c r="W26" i="43"/>
  <c r="V26" i="43"/>
  <c r="T26" i="43"/>
  <c r="S26" i="43"/>
  <c r="AD25" i="43"/>
  <c r="AC25" i="43"/>
  <c r="W25" i="43"/>
  <c r="V25" i="43"/>
  <c r="T25" i="43"/>
  <c r="S25" i="43"/>
  <c r="AD24" i="43"/>
  <c r="AC24" i="43"/>
  <c r="W24" i="43"/>
  <c r="V24" i="43"/>
  <c r="T24" i="43"/>
  <c r="S24" i="43"/>
  <c r="W23" i="43"/>
  <c r="V23" i="43"/>
  <c r="T23" i="43"/>
  <c r="S23" i="43"/>
  <c r="W22" i="43"/>
  <c r="V22" i="43"/>
  <c r="T22" i="43"/>
  <c r="S22" i="43"/>
  <c r="S21" i="43"/>
  <c r="T21" i="43" s="1"/>
  <c r="AD8" i="43"/>
  <c r="AC8" i="43" s="1"/>
  <c r="S8" i="43"/>
  <c r="T8" i="43" s="1"/>
  <c r="V8" i="43" s="1"/>
  <c r="AD7" i="43"/>
  <c r="AC7" i="43" s="1"/>
  <c r="S7" i="43"/>
  <c r="T7" i="43" s="1"/>
  <c r="AD6" i="43"/>
  <c r="AC6" i="43" s="1"/>
  <c r="S6" i="43"/>
  <c r="T6" i="43" s="1"/>
  <c r="U5" i="43"/>
  <c r="U5" i="40"/>
  <c r="AD70" i="48" l="1"/>
  <c r="AC37" i="48"/>
  <c r="L37" i="48" s="1"/>
  <c r="AC43" i="45"/>
  <c r="L43" i="45" s="1"/>
  <c r="AC18" i="45"/>
  <c r="L18" i="45" s="1"/>
  <c r="W51" i="48"/>
  <c r="V51" i="48"/>
  <c r="W18" i="48"/>
  <c r="V18" i="48"/>
  <c r="W36" i="46"/>
  <c r="V36" i="46"/>
  <c r="W37" i="46"/>
  <c r="V37" i="46"/>
  <c r="W38" i="46"/>
  <c r="V38" i="46"/>
  <c r="W11" i="46"/>
  <c r="V11" i="46"/>
  <c r="W12" i="46"/>
  <c r="V12" i="46"/>
  <c r="W13" i="46"/>
  <c r="V13" i="46"/>
  <c r="W41" i="47"/>
  <c r="V41" i="47"/>
  <c r="W42" i="47"/>
  <c r="V42" i="47"/>
  <c r="W43" i="47"/>
  <c r="V43" i="47"/>
  <c r="W11" i="47"/>
  <c r="V11" i="47"/>
  <c r="W12" i="47"/>
  <c r="V12" i="47"/>
  <c r="W13" i="47"/>
  <c r="V13" i="47"/>
  <c r="W16" i="47"/>
  <c r="V16" i="47"/>
  <c r="W41" i="45"/>
  <c r="V41" i="45"/>
  <c r="W36" i="45"/>
  <c r="V36" i="45"/>
  <c r="W37" i="45"/>
  <c r="V37" i="45"/>
  <c r="W38" i="45"/>
  <c r="V38" i="45"/>
  <c r="W16" i="45"/>
  <c r="V16" i="45"/>
  <c r="W11" i="45"/>
  <c r="V11" i="45"/>
  <c r="W12" i="45"/>
  <c r="V12" i="45"/>
  <c r="W13" i="45"/>
  <c r="V13" i="45"/>
  <c r="V21" i="43"/>
  <c r="W21" i="43" s="1"/>
  <c r="AC70" i="48"/>
  <c r="L70" i="48" s="1"/>
  <c r="AD59" i="48"/>
  <c r="W50" i="48"/>
  <c r="V50" i="48"/>
  <c r="AC59" i="48"/>
  <c r="L59" i="48" s="1"/>
  <c r="V8" i="48"/>
  <c r="W8" i="48"/>
  <c r="AD43" i="46"/>
  <c r="W33" i="46"/>
  <c r="V33" i="46"/>
  <c r="AD29" i="46"/>
  <c r="W8" i="46"/>
  <c r="V8" i="46"/>
  <c r="V40" i="44"/>
  <c r="W40" i="44"/>
  <c r="V8" i="44"/>
  <c r="W37" i="47"/>
  <c r="V37" i="47"/>
  <c r="V38" i="47"/>
  <c r="AC54" i="47"/>
  <c r="L54" i="47" s="1"/>
  <c r="AD34" i="47"/>
  <c r="AD23" i="47"/>
  <c r="W8" i="47"/>
  <c r="V8" i="47"/>
  <c r="W33" i="45"/>
  <c r="V33" i="45"/>
  <c r="W8" i="45"/>
  <c r="V8" i="45"/>
  <c r="AD39" i="43"/>
  <c r="AD54" i="47"/>
  <c r="AC65" i="47"/>
  <c r="L65" i="47" s="1"/>
  <c r="AC43" i="46"/>
  <c r="L43" i="46" s="1"/>
  <c r="AD74" i="43"/>
  <c r="AD57" i="44"/>
  <c r="AC34" i="47"/>
  <c r="L34" i="47" s="1"/>
  <c r="AD65" i="47"/>
  <c r="AD54" i="45"/>
  <c r="AD68" i="44"/>
  <c r="AD43" i="45"/>
  <c r="AD37" i="48"/>
  <c r="AD25" i="44"/>
  <c r="AD18" i="45"/>
  <c r="AC54" i="46"/>
  <c r="L54" i="46" s="1"/>
  <c r="AD36" i="44"/>
  <c r="AD29" i="45"/>
  <c r="AD18" i="46"/>
  <c r="L54" i="45"/>
  <c r="AD54" i="46"/>
  <c r="AD26" i="48"/>
  <c r="W7" i="48"/>
  <c r="AC26" i="48"/>
  <c r="L26" i="48" s="1"/>
  <c r="AC18" i="46"/>
  <c r="L18" i="46" s="1"/>
  <c r="AC6" i="44"/>
  <c r="AC25" i="44" s="1"/>
  <c r="L25" i="44" s="1"/>
  <c r="AC6" i="47"/>
  <c r="AC23" i="47" s="1"/>
  <c r="L23" i="47" s="1"/>
  <c r="V56" i="47"/>
  <c r="W56" i="47"/>
  <c r="V28" i="48"/>
  <c r="W28" i="48"/>
  <c r="W7" i="47"/>
  <c r="V7" i="47"/>
  <c r="V39" i="48"/>
  <c r="T59" i="48"/>
  <c r="W39" i="48"/>
  <c r="V62" i="48"/>
  <c r="W62" i="48"/>
  <c r="W57" i="47"/>
  <c r="V57" i="47"/>
  <c r="W29" i="48"/>
  <c r="V29" i="48"/>
  <c r="T70" i="48"/>
  <c r="W60" i="48"/>
  <c r="V60" i="48"/>
  <c r="V36" i="47"/>
  <c r="T54" i="47"/>
  <c r="W36" i="47"/>
  <c r="W26" i="47"/>
  <c r="V26" i="47"/>
  <c r="T65" i="47"/>
  <c r="W55" i="47"/>
  <c r="V55" i="47"/>
  <c r="T37" i="48"/>
  <c r="V24" i="47"/>
  <c r="T34" i="47"/>
  <c r="W24" i="47"/>
  <c r="W6" i="47"/>
  <c r="V6" i="47"/>
  <c r="T23" i="47"/>
  <c r="T26" i="48"/>
  <c r="V27" i="48"/>
  <c r="V61" i="48"/>
  <c r="W27" i="48"/>
  <c r="V25" i="47"/>
  <c r="V6" i="48"/>
  <c r="V40" i="48"/>
  <c r="T54" i="45"/>
  <c r="W44" i="45"/>
  <c r="V44" i="45"/>
  <c r="V46" i="45"/>
  <c r="W46" i="45"/>
  <c r="V45" i="45"/>
  <c r="T29" i="45"/>
  <c r="W20" i="45"/>
  <c r="V20" i="45"/>
  <c r="W21" i="45"/>
  <c r="V21" i="45"/>
  <c r="V19" i="45"/>
  <c r="W19" i="45"/>
  <c r="L29" i="45"/>
  <c r="T54" i="46"/>
  <c r="W46" i="46"/>
  <c r="V46" i="46"/>
  <c r="W44" i="46"/>
  <c r="V44" i="46"/>
  <c r="V45" i="46"/>
  <c r="W19" i="46"/>
  <c r="V19" i="46"/>
  <c r="T29" i="46"/>
  <c r="W20" i="46"/>
  <c r="V20" i="46"/>
  <c r="W21" i="46"/>
  <c r="V21" i="46"/>
  <c r="AC29" i="46"/>
  <c r="L29" i="46" s="1"/>
  <c r="W59" i="44"/>
  <c r="V59" i="44"/>
  <c r="T68" i="44"/>
  <c r="W58" i="44"/>
  <c r="V58" i="44"/>
  <c r="V60" i="44"/>
  <c r="W26" i="44"/>
  <c r="V26" i="44"/>
  <c r="T36" i="44"/>
  <c r="W27" i="44"/>
  <c r="V27" i="44"/>
  <c r="W28" i="44"/>
  <c r="V28" i="44"/>
  <c r="W64" i="43"/>
  <c r="V64" i="43"/>
  <c r="V65" i="43"/>
  <c r="W65" i="43"/>
  <c r="V66" i="43"/>
  <c r="W66" i="43" s="1"/>
  <c r="W30" i="43"/>
  <c r="W31" i="43"/>
  <c r="W29" i="43"/>
  <c r="W7" i="46"/>
  <c r="V7" i="46"/>
  <c r="T43" i="46"/>
  <c r="W31" i="46"/>
  <c r="V31" i="46"/>
  <c r="W6" i="46"/>
  <c r="V6" i="46"/>
  <c r="T18" i="46"/>
  <c r="W32" i="46"/>
  <c r="V32" i="46"/>
  <c r="W7" i="45"/>
  <c r="V7" i="45"/>
  <c r="T43" i="45"/>
  <c r="W31" i="45"/>
  <c r="V31" i="45"/>
  <c r="W6" i="45"/>
  <c r="V6" i="45"/>
  <c r="T18" i="45"/>
  <c r="W32" i="45"/>
  <c r="V32" i="45"/>
  <c r="W7" i="44"/>
  <c r="V7" i="44"/>
  <c r="W6" i="44"/>
  <c r="T25" i="44"/>
  <c r="AC74" i="43"/>
  <c r="L74" i="43" s="1"/>
  <c r="AC68" i="44"/>
  <c r="L68" i="44" s="1"/>
  <c r="AC57" i="44"/>
  <c r="L57" i="44" s="1"/>
  <c r="AC36" i="44"/>
  <c r="L36" i="44" s="1"/>
  <c r="T57" i="44"/>
  <c r="V39" i="44"/>
  <c r="W39" i="44"/>
  <c r="V38" i="44"/>
  <c r="W38" i="44"/>
  <c r="W8" i="43"/>
  <c r="AD28" i="43"/>
  <c r="W7" i="43"/>
  <c r="V7" i="43"/>
  <c r="V6" i="43"/>
  <c r="W6" i="43" s="1"/>
  <c r="AD63" i="43"/>
  <c r="AC63" i="43"/>
  <c r="L63" i="43" s="1"/>
  <c r="AC39" i="43"/>
  <c r="L39" i="43" s="1"/>
  <c r="AC28" i="43"/>
  <c r="L28" i="43" s="1"/>
  <c r="T28" i="43"/>
  <c r="T39" i="43"/>
  <c r="V39" i="43"/>
  <c r="T74" i="43"/>
  <c r="V43" i="43"/>
  <c r="W43" i="43" s="1"/>
  <c r="W41" i="43"/>
  <c r="T63" i="43"/>
  <c r="V41" i="43"/>
  <c r="W42" i="43"/>
  <c r="V42" i="43"/>
  <c r="W55" i="40"/>
  <c r="V55" i="40"/>
  <c r="T55" i="40"/>
  <c r="S55" i="40"/>
  <c r="W54" i="40"/>
  <c r="V54" i="40"/>
  <c r="T54" i="40"/>
  <c r="S54" i="40"/>
  <c r="W53" i="40"/>
  <c r="V53" i="40"/>
  <c r="T53" i="40"/>
  <c r="S53" i="40"/>
  <c r="W52" i="40"/>
  <c r="V52" i="40"/>
  <c r="T52" i="40"/>
  <c r="S52" i="40"/>
  <c r="S45" i="40"/>
  <c r="T45" i="40" s="1"/>
  <c r="S44" i="40"/>
  <c r="T44" i="40" s="1"/>
  <c r="S33" i="40"/>
  <c r="T33" i="40" s="1"/>
  <c r="S46" i="40"/>
  <c r="T46" i="40"/>
  <c r="V46" i="40"/>
  <c r="W46" i="40"/>
  <c r="S47" i="40"/>
  <c r="T47" i="40"/>
  <c r="V47" i="40"/>
  <c r="W47" i="40"/>
  <c r="AD23" i="40"/>
  <c r="AC23" i="40"/>
  <c r="W23" i="40"/>
  <c r="V23" i="40"/>
  <c r="T23" i="40"/>
  <c r="S23" i="40"/>
  <c r="AD22" i="40"/>
  <c r="AC22" i="40"/>
  <c r="W22" i="40"/>
  <c r="V22" i="40"/>
  <c r="T22" i="40"/>
  <c r="S22" i="40"/>
  <c r="AD21" i="40"/>
  <c r="AC21" i="40"/>
  <c r="W21" i="40"/>
  <c r="V21" i="40"/>
  <c r="T21" i="40"/>
  <c r="S21" i="40"/>
  <c r="AD20" i="40"/>
  <c r="AC20" i="40"/>
  <c r="W20" i="40"/>
  <c r="V20" i="40"/>
  <c r="T20" i="40"/>
  <c r="S20" i="40"/>
  <c r="AD12" i="40"/>
  <c r="AC12" i="40"/>
  <c r="W12" i="40"/>
  <c r="V12" i="40"/>
  <c r="T12" i="40"/>
  <c r="S12" i="40"/>
  <c r="AD11" i="40"/>
  <c r="W11" i="40"/>
  <c r="V11" i="40"/>
  <c r="T11" i="40"/>
  <c r="S11" i="40"/>
  <c r="AD10" i="40"/>
  <c r="AC10" i="40"/>
  <c r="W10" i="40"/>
  <c r="V10" i="40"/>
  <c r="T10" i="40"/>
  <c r="S10" i="40"/>
  <c r="AD9" i="40"/>
  <c r="AC9" i="40"/>
  <c r="W9" i="40"/>
  <c r="V9" i="40"/>
  <c r="T9" i="40"/>
  <c r="S9" i="40"/>
  <c r="L38" i="48" l="1"/>
  <c r="V37" i="48"/>
  <c r="W54" i="46"/>
  <c r="W34" i="47"/>
  <c r="W18" i="46"/>
  <c r="V25" i="44"/>
  <c r="W44" i="40"/>
  <c r="V44" i="40"/>
  <c r="W45" i="40"/>
  <c r="V45" i="40"/>
  <c r="L71" i="48"/>
  <c r="W70" i="48"/>
  <c r="W59" i="48"/>
  <c r="V26" i="48"/>
  <c r="V38" i="48" s="1"/>
  <c r="W26" i="48"/>
  <c r="V54" i="46"/>
  <c r="L55" i="46"/>
  <c r="V43" i="46"/>
  <c r="W29" i="46"/>
  <c r="L66" i="47"/>
  <c r="V54" i="47"/>
  <c r="W54" i="47"/>
  <c r="L35" i="47"/>
  <c r="V34" i="47"/>
  <c r="L55" i="45"/>
  <c r="T55" i="45"/>
  <c r="W18" i="45"/>
  <c r="V74" i="43"/>
  <c r="T69" i="44"/>
  <c r="W43" i="45"/>
  <c r="T35" i="47"/>
  <c r="V65" i="47"/>
  <c r="V43" i="45"/>
  <c r="T30" i="46"/>
  <c r="T38" i="48"/>
  <c r="T66" i="47"/>
  <c r="T75" i="43"/>
  <c r="W65" i="47"/>
  <c r="W57" i="44"/>
  <c r="T30" i="45"/>
  <c r="T55" i="46"/>
  <c r="W29" i="45"/>
  <c r="W37" i="48"/>
  <c r="W23" i="47"/>
  <c r="W35" i="47" s="1"/>
  <c r="V57" i="44"/>
  <c r="T37" i="44"/>
  <c r="V18" i="45"/>
  <c r="V29" i="45"/>
  <c r="V18" i="46"/>
  <c r="L30" i="46"/>
  <c r="L37" i="44"/>
  <c r="L30" i="45"/>
  <c r="V59" i="48"/>
  <c r="V23" i="47"/>
  <c r="V70" i="48"/>
  <c r="T71" i="48"/>
  <c r="V54" i="45"/>
  <c r="W54" i="45"/>
  <c r="V29" i="46"/>
  <c r="V68" i="44"/>
  <c r="W68" i="44"/>
  <c r="V36" i="44"/>
  <c r="W36" i="44"/>
  <c r="W74" i="43"/>
  <c r="W39" i="43"/>
  <c r="T40" i="43"/>
  <c r="L40" i="43"/>
  <c r="W43" i="46"/>
  <c r="W25" i="44"/>
  <c r="L69" i="44"/>
  <c r="L75" i="43"/>
  <c r="V28" i="43"/>
  <c r="V40" i="43" s="1"/>
  <c r="W28" i="43"/>
  <c r="V63" i="43"/>
  <c r="W63" i="43"/>
  <c r="V33" i="40"/>
  <c r="W33" i="40" s="1"/>
  <c r="U59" i="40"/>
  <c r="U48" i="40"/>
  <c r="U27" i="40"/>
  <c r="L5" i="48" l="1"/>
  <c r="J7" i="37" s="1"/>
  <c r="W55" i="46"/>
  <c r="V35" i="47"/>
  <c r="V37" i="44"/>
  <c r="L5" i="46"/>
  <c r="J6" i="37" s="1"/>
  <c r="W30" i="46"/>
  <c r="L5" i="45"/>
  <c r="G6" i="37" s="1"/>
  <c r="V55" i="45"/>
  <c r="L5" i="43"/>
  <c r="G5" i="37" s="1"/>
  <c r="W66" i="47"/>
  <c r="W5" i="47" s="1"/>
  <c r="H7" i="37" s="1"/>
  <c r="W38" i="48"/>
  <c r="L5" i="47"/>
  <c r="G7" i="37" s="1"/>
  <c r="V55" i="46"/>
  <c r="W71" i="48"/>
  <c r="T5" i="48"/>
  <c r="T5" i="46"/>
  <c r="T5" i="44"/>
  <c r="W69" i="44"/>
  <c r="V69" i="44"/>
  <c r="V66" i="47"/>
  <c r="T5" i="47"/>
  <c r="T5" i="45"/>
  <c r="W55" i="45"/>
  <c r="V30" i="45"/>
  <c r="W30" i="45"/>
  <c r="V75" i="43"/>
  <c r="V5" i="43" s="1"/>
  <c r="W75" i="43"/>
  <c r="T5" i="43"/>
  <c r="W37" i="44"/>
  <c r="V30" i="46"/>
  <c r="L5" i="44"/>
  <c r="J5" i="37" s="1"/>
  <c r="V71" i="48"/>
  <c r="V5" i="48" s="1"/>
  <c r="W40" i="43"/>
  <c r="W58" i="40"/>
  <c r="V58" i="40"/>
  <c r="T58" i="40"/>
  <c r="S58" i="40"/>
  <c r="S57" i="40"/>
  <c r="T57" i="40" s="1"/>
  <c r="T56" i="40"/>
  <c r="W56" i="40" s="1"/>
  <c r="S56" i="40"/>
  <c r="S51" i="40"/>
  <c r="T51" i="40" s="1"/>
  <c r="W51" i="40" s="1"/>
  <c r="S50" i="40"/>
  <c r="T50" i="40" s="1"/>
  <c r="S49" i="40"/>
  <c r="T49" i="40" s="1"/>
  <c r="S32" i="40"/>
  <c r="T32" i="40" s="1"/>
  <c r="S31" i="40"/>
  <c r="T31" i="40" s="1"/>
  <c r="V31" i="40" s="1"/>
  <c r="S30" i="40"/>
  <c r="T30" i="40" s="1"/>
  <c r="S29" i="40"/>
  <c r="T29" i="40" s="1"/>
  <c r="W26" i="40"/>
  <c r="V26" i="40"/>
  <c r="T26" i="40"/>
  <c r="S26" i="40"/>
  <c r="W25" i="40"/>
  <c r="V25" i="40"/>
  <c r="T25" i="40"/>
  <c r="S25" i="40"/>
  <c r="T24" i="40"/>
  <c r="W24" i="40" s="1"/>
  <c r="S24" i="40"/>
  <c r="S19" i="40"/>
  <c r="T19" i="40" s="1"/>
  <c r="S18" i="40"/>
  <c r="T18" i="40" s="1"/>
  <c r="W18" i="40" s="1"/>
  <c r="S17" i="40"/>
  <c r="T17" i="40" s="1"/>
  <c r="S6" i="40"/>
  <c r="T6" i="40" s="1"/>
  <c r="V6" i="40" s="1"/>
  <c r="S7" i="40"/>
  <c r="T7" i="40" s="1"/>
  <c r="S8" i="40"/>
  <c r="T8" i="40" s="1"/>
  <c r="V8" i="40" s="1"/>
  <c r="S13" i="40"/>
  <c r="T13" i="40"/>
  <c r="V13" i="40" s="1"/>
  <c r="S14" i="40"/>
  <c r="T14" i="40" s="1"/>
  <c r="S15" i="40"/>
  <c r="T15" i="40"/>
  <c r="V15" i="40"/>
  <c r="W15" i="40"/>
  <c r="U16" i="40"/>
  <c r="W5" i="46" l="1"/>
  <c r="K6" i="37" s="1"/>
  <c r="V5" i="44"/>
  <c r="V5" i="47"/>
  <c r="V5" i="45"/>
  <c r="J8" i="37"/>
  <c r="V5" i="46"/>
  <c r="W5" i="45"/>
  <c r="H6" i="37" s="1"/>
  <c r="G8" i="37"/>
  <c r="W5" i="48"/>
  <c r="K7" i="37" s="1"/>
  <c r="W5" i="44"/>
  <c r="K5" i="37" s="1"/>
  <c r="W5" i="43"/>
  <c r="H5" i="37" s="1"/>
  <c r="W17" i="40"/>
  <c r="V17" i="40"/>
  <c r="W19" i="40"/>
  <c r="V19" i="40"/>
  <c r="W31" i="40"/>
  <c r="W57" i="40"/>
  <c r="V57" i="40"/>
  <c r="T59" i="40"/>
  <c r="W49" i="40"/>
  <c r="V49" i="40"/>
  <c r="W50" i="40"/>
  <c r="V50" i="40"/>
  <c r="V51" i="40"/>
  <c r="V56" i="40"/>
  <c r="T48" i="40"/>
  <c r="V29" i="40"/>
  <c r="W29" i="40" s="1"/>
  <c r="V30" i="40"/>
  <c r="W30" i="40" s="1"/>
  <c r="V32" i="40"/>
  <c r="W32" i="40" s="1"/>
  <c r="V18" i="40"/>
  <c r="V24" i="40"/>
  <c r="T27" i="40"/>
  <c r="V14" i="40"/>
  <c r="W14" i="40"/>
  <c r="V7" i="40"/>
  <c r="W7" i="40" s="1"/>
  <c r="W8" i="40"/>
  <c r="W6" i="40"/>
  <c r="W13" i="40"/>
  <c r="AC13" i="40"/>
  <c r="AC14" i="40"/>
  <c r="AC15" i="40"/>
  <c r="K8" i="37" l="1"/>
  <c r="W27" i="40"/>
  <c r="H8" i="37"/>
  <c r="T60" i="40"/>
  <c r="V27" i="40"/>
  <c r="W48" i="40"/>
  <c r="W59" i="40"/>
  <c r="V59" i="40"/>
  <c r="V48" i="40"/>
  <c r="V16" i="40"/>
  <c r="V60" i="40" l="1"/>
  <c r="V28" i="40"/>
  <c r="W60" i="40"/>
  <c r="V5" i="40" l="1"/>
  <c r="AC24" i="40" l="1"/>
  <c r="AC25" i="40"/>
  <c r="AC26" i="40"/>
  <c r="AD29" i="40" l="1"/>
  <c r="AC29" i="40" s="1"/>
  <c r="AD26" i="40"/>
  <c r="AD25" i="40"/>
  <c r="AD24" i="40"/>
  <c r="AD19" i="40"/>
  <c r="AD18" i="40"/>
  <c r="AC18" i="40" s="1"/>
  <c r="AD17" i="40"/>
  <c r="AC17" i="40" s="1"/>
  <c r="AD15" i="40"/>
  <c r="AD14" i="40"/>
  <c r="AD13" i="40"/>
  <c r="AD8" i="40"/>
  <c r="AC8" i="40" s="1"/>
  <c r="AD7" i="40"/>
  <c r="AC7" i="40" s="1"/>
  <c r="AD6" i="40"/>
  <c r="AC6" i="40" s="1"/>
  <c r="AC59" i="40" l="1"/>
  <c r="L59" i="40" s="1"/>
  <c r="AC27" i="40"/>
  <c r="L27" i="40" s="1"/>
  <c r="AC48" i="40"/>
  <c r="L48" i="40" s="1"/>
  <c r="AD59" i="40"/>
  <c r="AC16" i="40"/>
  <c r="L16" i="40" s="1"/>
  <c r="AD27" i="40"/>
  <c r="AD48" i="40"/>
  <c r="AD16" i="40"/>
  <c r="T16" i="40"/>
  <c r="T28" i="40" s="1"/>
  <c r="T5" i="40" s="1"/>
  <c r="L28" i="40" l="1"/>
  <c r="L60" i="40"/>
  <c r="W16" i="40"/>
  <c r="W28" i="40" s="1"/>
  <c r="W5" i="40" s="1"/>
  <c r="E5" i="37" s="1"/>
  <c r="N5" i="37" s="1"/>
  <c r="L5" i="40" l="1"/>
  <c r="D5" i="37" s="1"/>
  <c r="M5" i="3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O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Non = non mutualisé
Mut = mutualisé mais non porté
Mut + ext = mutalisé et porté par un autre enseignement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O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Non = non mutualisé
Mut = mutualisé mais non porté
Mut + ext = mutalisé et porté par un autre enseignement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O4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Non = non mutualisé
Mut = mutualisé mais non porté
Mut + ext = mutalisé et porté par un autre enseignement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O4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Non = non mutualisé
Mut = mutualisé mais non porté
Mut + ext = mutalisé et porté par un autre enseignement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O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Non = non mutualisé
Mut = mutualisé mais non porté
Mut + ext = mutalisé et porté par un autre enseignement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O4" authorId="0" shapeId="0" xr:uid="{00000000-0006-0000-0600-000001000000}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Non = non mutualisé
</t>
        </r>
        <r>
          <rPr>
            <sz val="9"/>
            <color rgb="FF000000"/>
            <rFont val="Tahoma"/>
            <family val="2"/>
          </rPr>
          <t xml:space="preserve">Mut = mutualisé mais non porté
</t>
        </r>
        <r>
          <rPr>
            <sz val="9"/>
            <color rgb="FF000000"/>
            <rFont val="Tahoma"/>
            <family val="2"/>
          </rPr>
          <t>Mut + ext = mutalisé et porté par un autre enseignement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O4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Non = non mutualisé
Mut = mutualisé mais non porté
Mut + ext = mutalisé et porté par un autre enseignement</t>
        </r>
      </text>
    </comment>
  </commentList>
</comments>
</file>

<file path=xl/sharedStrings.xml><?xml version="1.0" encoding="utf-8"?>
<sst xmlns="http://schemas.openxmlformats.org/spreadsheetml/2006/main" count="1195" uniqueCount="284">
  <si>
    <t>L1</t>
  </si>
  <si>
    <t>L2</t>
  </si>
  <si>
    <t>L3</t>
  </si>
  <si>
    <t>Total</t>
  </si>
  <si>
    <t>Inscriptions</t>
  </si>
  <si>
    <t>volume horaire étudiant</t>
  </si>
  <si>
    <t>Heures enseignement</t>
  </si>
  <si>
    <t>Sciences sociales</t>
  </si>
  <si>
    <t>Humanités</t>
  </si>
  <si>
    <t>Droit</t>
  </si>
  <si>
    <t>UE</t>
  </si>
  <si>
    <t>Code Enseignement</t>
  </si>
  <si>
    <t>Libellé enseignement</t>
  </si>
  <si>
    <t>Section CNU de l'enseignement</t>
  </si>
  <si>
    <t>Obligatoire ou optionnel</t>
  </si>
  <si>
    <t>Nb choix</t>
  </si>
  <si>
    <t>type d'activité pédagogique</t>
  </si>
  <si>
    <t>Heures de formation pour l'étudiant.e</t>
  </si>
  <si>
    <t xml:space="preserve">Nb inscrits 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</si>
  <si>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</si>
  <si>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</si>
  <si>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</si>
  <si>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</si>
  <si>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</si>
  <si>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</si>
  <si>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</si>
  <si>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</si>
  <si>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Commentaires et mode de calcul des heures de suivi</t>
  </si>
  <si>
    <t>Compétences</t>
  </si>
  <si>
    <t>Blocs de connaissance et de compétence</t>
  </si>
  <si>
    <t xml:space="preserve">Nb d'heures étudiant proratisé </t>
  </si>
  <si>
    <t>Nb d'heures tous apprenants</t>
  </si>
  <si>
    <t>Numéro</t>
  </si>
  <si>
    <t>Nom</t>
  </si>
  <si>
    <t>ECTS</t>
  </si>
  <si>
    <t>Semestre 1</t>
  </si>
  <si>
    <t>UE1.1</t>
  </si>
  <si>
    <t>PREPA MINERVE</t>
  </si>
  <si>
    <t>EP1.1A</t>
  </si>
  <si>
    <t>Langue, histoire, société (prépa allemand)</t>
  </si>
  <si>
    <t>Obligatoire</t>
  </si>
  <si>
    <t>TD</t>
  </si>
  <si>
    <t>Non</t>
  </si>
  <si>
    <t>Effectif = total etds - etds LANG / si on fait des groupes de niveau. au moins 2 niveaux sont nécessaires. Vérifier quels étudiants aussi de langues doivent le faire)</t>
  </si>
  <si>
    <t>comprendre et se faire comprendre dans un contexte d'apprentissage interdisciplinaire</t>
  </si>
  <si>
    <t>Langue, histoire, société (prépa espagnol)</t>
  </si>
  <si>
    <t>Effectif = total etds - etds LANG / si on fait des groupes de niveau. au moins 2 niveaux sont nécessaires</t>
  </si>
  <si>
    <t>Langue, histoire, société (prépa italien)</t>
  </si>
  <si>
    <t>UE1.2</t>
  </si>
  <si>
    <t>comprendre et communiquer dans une langue étrangère</t>
  </si>
  <si>
    <t>Semestre 2</t>
  </si>
  <si>
    <t>UE2.1</t>
  </si>
  <si>
    <t>EP2.1A</t>
  </si>
  <si>
    <t>Débats contemporains ALLEMAND</t>
  </si>
  <si>
    <t>CM</t>
  </si>
  <si>
    <t>maîtriser la comprehension d'un langage spécialisé dans une langue étrangère autour des thèmes de l'actualité</t>
  </si>
  <si>
    <t>EP2.1B</t>
  </si>
  <si>
    <t>pratiquer l'expression écrite et orale dans une langue étrangère autour des thèmes de l'actualité</t>
  </si>
  <si>
    <t>EP2.1C</t>
  </si>
  <si>
    <t>Renforcement linguistique ALLEMAND</t>
  </si>
  <si>
    <t>Option</t>
  </si>
  <si>
    <t>approfondissement des compétences linguistiques (orales+ écrites)</t>
  </si>
  <si>
    <t>Intercompréhension ALLEMAND</t>
  </si>
  <si>
    <t>maîtrise des techniques de l'intercompréhension (oral)</t>
  </si>
  <si>
    <t>Débats contemporains ESPAGNOL</t>
  </si>
  <si>
    <t>Renforcement linguistique ESPAGNOL</t>
  </si>
  <si>
    <t>Intercompréhension ESPAGNOL</t>
  </si>
  <si>
    <t xml:space="preserve"> </t>
  </si>
  <si>
    <t>Débats contemporains ITALIEN</t>
  </si>
  <si>
    <t>Renforcement linguistique ITALIEN</t>
  </si>
  <si>
    <t>Intercompréhension ITALIEN</t>
  </si>
  <si>
    <t>UE2.2</t>
  </si>
  <si>
    <t>SCIENCES SOCIALES</t>
  </si>
  <si>
    <t>Semestre 3</t>
  </si>
  <si>
    <t>UE3.1</t>
  </si>
  <si>
    <t>UE MINERVE</t>
  </si>
  <si>
    <t>EP3.1A</t>
  </si>
  <si>
    <t>Histoire des idées politiques et économiques ALLEMAND</t>
  </si>
  <si>
    <t>Mut+ext</t>
  </si>
  <si>
    <t>Mut ext? Il s'agit de profs invités</t>
  </si>
  <si>
    <t>apprentissage d'un contenu disciplinaire dans une langue étrangère</t>
  </si>
  <si>
    <t>EP3.1B</t>
  </si>
  <si>
    <t>Accompagnement du CM ALLEMAND</t>
  </si>
  <si>
    <t>savoir s'exprimer à l'écrit et à l'oral dans une langue étrangère sur des sujets spécialisés</t>
  </si>
  <si>
    <t>EP3.1C</t>
  </si>
  <si>
    <t>Approfondissement thématique ALLEMAND</t>
  </si>
  <si>
    <t>savoir travailler en groupe et autour d'un projet dans une langue étrangère sur des contenus disciplinaires</t>
  </si>
  <si>
    <t>EP3.1D</t>
  </si>
  <si>
    <t>projet inter-universitaire ALLEMAND</t>
  </si>
  <si>
    <t>Histoire des idées politiques et économiques  ESPAGNOL</t>
  </si>
  <si>
    <t>Accompagnement du CM ESPAGNOL</t>
  </si>
  <si>
    <t>Approfondissement thématique ESPAGNOL</t>
  </si>
  <si>
    <t>projet inter-universitaire ESPAGNOL</t>
  </si>
  <si>
    <t>Histoire des idées politiques et économiques ITALIEN</t>
  </si>
  <si>
    <t>Accompagnement du CM ITALIEN</t>
  </si>
  <si>
    <t>EP6.1C</t>
  </si>
  <si>
    <t>Approfondissement thématique ITALIEN</t>
  </si>
  <si>
    <t>EP6.1D</t>
  </si>
  <si>
    <t>projet inter-universitaire ITALIEN</t>
  </si>
  <si>
    <t>EP3.1E</t>
  </si>
  <si>
    <t xml:space="preserve">Debats européens en anglais </t>
  </si>
  <si>
    <t>Mut</t>
  </si>
  <si>
    <t>Mutualisation avec l'ensenble des parcours L2 / L3 et des Masters
Capacité présentielle limitée à 300 si + envisager du co-modal</t>
  </si>
  <si>
    <t>UE3.2</t>
  </si>
  <si>
    <t>Semestre 4</t>
  </si>
  <si>
    <t>UE4.1</t>
  </si>
  <si>
    <t>EP4.1A</t>
  </si>
  <si>
    <t>Etat et institutions ALLEMAND</t>
  </si>
  <si>
    <t>EP4.1B</t>
  </si>
  <si>
    <t>Etat et institutions ESPAGNOL</t>
  </si>
  <si>
    <t>Etat et institutions ITALIEN</t>
  </si>
  <si>
    <t>EP4.1E</t>
  </si>
  <si>
    <t>Debats européens en anglais</t>
  </si>
  <si>
    <t>UE4.2</t>
  </si>
  <si>
    <t>HUMANITÉS</t>
  </si>
  <si>
    <t>Littératures, arts, histoire 1 ESPAGNOL</t>
  </si>
  <si>
    <t>Littératures, arts, histoire ITALIEN</t>
  </si>
  <si>
    <t>L2 sc sociale</t>
  </si>
  <si>
    <t>mutualisé avec L2 Sc sociales</t>
  </si>
  <si>
    <t>Littératures, arts, histoire 2 ESPAGNOL</t>
  </si>
  <si>
    <t>EP4.1C</t>
  </si>
  <si>
    <t>Approfondissement thématique  ESPAGNOL</t>
  </si>
  <si>
    <t>EP4.1D</t>
  </si>
  <si>
    <t>Littératures, arts, histoire 2 ITALIEN</t>
  </si>
  <si>
    <t>L2 sc sociales</t>
  </si>
  <si>
    <t>DROIT</t>
  </si>
  <si>
    <t>Introduction au droit/ droit civil ALLEMAND</t>
  </si>
  <si>
    <t>Introduction au droit/ droit civil ESPAGNOL</t>
  </si>
  <si>
    <t>Introduction au droit/ droit civil  ITALIEN</t>
  </si>
  <si>
    <t>Droit constitutionnel ALLEMAND</t>
  </si>
  <si>
    <t>approfondissement thématique</t>
  </si>
  <si>
    <t>Projet inter-universitaire ALLEMAND</t>
  </si>
  <si>
    <t>Droit constitutionnel  ESPAGNOL</t>
  </si>
  <si>
    <t>Projet inter-universitaire ESPAGNOL</t>
  </si>
  <si>
    <t>Droit constitutionnel  ITALIEN</t>
  </si>
  <si>
    <t>Semestre 5</t>
  </si>
  <si>
    <t>UE5.1</t>
  </si>
  <si>
    <t>EP5.1A</t>
  </si>
  <si>
    <t>Médias et culture ALLEMAND</t>
  </si>
  <si>
    <t>EP5.1B</t>
  </si>
  <si>
    <t>EP5.1C</t>
  </si>
  <si>
    <t>Approfondissement linguistique ALLEMAND</t>
  </si>
  <si>
    <t>EP5.1D</t>
  </si>
  <si>
    <t>Médias et cultureESPAGNOL</t>
  </si>
  <si>
    <t>Approfondissement linguistique ESPAGNOL</t>
  </si>
  <si>
    <t>Médias et culture ITALIEN</t>
  </si>
  <si>
    <t>Approfondissement linguistique ITALIEN</t>
  </si>
  <si>
    <t>EP5.1E</t>
  </si>
  <si>
    <t>L2 sces sociales</t>
  </si>
  <si>
    <t>UE5.2</t>
  </si>
  <si>
    <t>Semestre 6</t>
  </si>
  <si>
    <t>UE6.1</t>
  </si>
  <si>
    <t>EP6.1A</t>
  </si>
  <si>
    <t>Politiques économiques et sociales ALLEMAND</t>
  </si>
  <si>
    <t>EP6.1B</t>
  </si>
  <si>
    <t>Politiques économiques et sociales ESPAGNOL</t>
  </si>
  <si>
    <t>Politiques économiques et sociales ITALIEN</t>
  </si>
  <si>
    <t>EP6.1E</t>
  </si>
  <si>
    <t>UE6.2</t>
  </si>
  <si>
    <t>Littératures, arts, histoire3 ESPAGNOL</t>
  </si>
  <si>
    <t>Littératures, arts, histoire3 ITALIEN</t>
  </si>
  <si>
    <t>Littératures, arts, histoire 4 ESPAGNOL</t>
  </si>
  <si>
    <t>Littératures, arts, histoire 4 ITALIEN</t>
  </si>
  <si>
    <t>Droit des obligations et commercial ALLEMAND</t>
  </si>
  <si>
    <t>Droit des obligations et commercial ESPAGNOL</t>
  </si>
  <si>
    <t>Droit des obligations et commercial ITALIEN</t>
  </si>
  <si>
    <t>Droits fondamentaux ALLEMAND</t>
  </si>
  <si>
    <t>Droits fondamentaux  ESPAGNOL</t>
  </si>
  <si>
    <t>Droits fondamentaux  ITALIEN</t>
  </si>
  <si>
    <t>Types d'enseignements</t>
  </si>
  <si>
    <t>Liste des composantes</t>
  </si>
  <si>
    <t>Liste des enveloppes</t>
  </si>
  <si>
    <t>Sections CNU</t>
  </si>
  <si>
    <t>Capacités</t>
  </si>
  <si>
    <t>Heures effectives</t>
  </si>
  <si>
    <t>HETD</t>
  </si>
  <si>
    <t>Cours magistral</t>
  </si>
  <si>
    <t>ASSP - Anthropologie, Sociologie, Sciences Politiques</t>
  </si>
  <si>
    <t>M - Mention</t>
  </si>
  <si>
    <t>--</t>
  </si>
  <si>
    <t>A définir dans les commentaires</t>
  </si>
  <si>
    <t>Travaux dirigés</t>
  </si>
  <si>
    <t>FJVD - Faculté de Droit Julie-Victoire Daubié</t>
  </si>
  <si>
    <t>TR - Transversale</t>
  </si>
  <si>
    <t>01</t>
  </si>
  <si>
    <t xml:space="preserve">Droit privé et sciences criminelles </t>
  </si>
  <si>
    <t>Travaux pratiques</t>
  </si>
  <si>
    <t>TP</t>
  </si>
  <si>
    <t>ICOM - Institut de la Communication</t>
  </si>
  <si>
    <t>RFC - Recettes de FC</t>
  </si>
  <si>
    <t>02</t>
  </si>
  <si>
    <t xml:space="preserve">Droit public </t>
  </si>
  <si>
    <t>Enseignements transversaux</t>
  </si>
  <si>
    <t>TR</t>
  </si>
  <si>
    <t>IETL - Institut d'Etudes du Travail de Lyon</t>
  </si>
  <si>
    <t>RA - Recettes d'apprentissage</t>
  </si>
  <si>
    <t>03</t>
  </si>
  <si>
    <t xml:space="preserve">Histoire du droit et des institutions </t>
  </si>
  <si>
    <t>Stage (suivi)</t>
  </si>
  <si>
    <t>STSUIV</t>
  </si>
  <si>
    <t>ISPEF - Institut des Sciences et Pratiques d'Education de la Formation</t>
  </si>
  <si>
    <t>RP - Recettes propres autres</t>
  </si>
  <si>
    <t>04</t>
  </si>
  <si>
    <t xml:space="preserve">Science politique </t>
  </si>
  <si>
    <t>Stage (TD)</t>
  </si>
  <si>
    <t>STTD</t>
  </si>
  <si>
    <t>IUT - Institut Universitaire de Technologie Lumière</t>
  </si>
  <si>
    <t>05</t>
  </si>
  <si>
    <t xml:space="preserve">Sciences économiques </t>
  </si>
  <si>
    <t>Stage (CM)</t>
  </si>
  <si>
    <t>STCM</t>
  </si>
  <si>
    <t>LANG - Langues</t>
  </si>
  <si>
    <t>06</t>
  </si>
  <si>
    <t xml:space="preserve">Sciences de gestion et du management </t>
  </si>
  <si>
    <t>Alternance (suivi)</t>
  </si>
  <si>
    <t>ALTSUIV</t>
  </si>
  <si>
    <t>LESLA - Lettres, Sciences du Langage et Arts</t>
  </si>
  <si>
    <t>07</t>
  </si>
  <si>
    <t xml:space="preserve">Sciences du langage </t>
  </si>
  <si>
    <t>Alternance (TD)</t>
  </si>
  <si>
    <t>ALTTD</t>
  </si>
  <si>
    <t>PSYCHO - Institut de psychologie</t>
  </si>
  <si>
    <t>08</t>
  </si>
  <si>
    <t xml:space="preserve">Langues et littératures anciennes </t>
  </si>
  <si>
    <t>Alternance (CM)</t>
  </si>
  <si>
    <t>ALTCM</t>
  </si>
  <si>
    <t>SEG - Sciences Economiques et de Gestion</t>
  </si>
  <si>
    <t>09</t>
  </si>
  <si>
    <t xml:space="preserve">Langue et littérature française </t>
  </si>
  <si>
    <t>Formation continue (suivi)</t>
  </si>
  <si>
    <t>FCSUIV</t>
  </si>
  <si>
    <t>TT - Temps et Territoires</t>
  </si>
  <si>
    <t xml:space="preserve">Littératures comparées </t>
  </si>
  <si>
    <t>Projet (suivi)</t>
  </si>
  <si>
    <t>PROJSUIV</t>
  </si>
  <si>
    <t xml:space="preserve">Études anglophones </t>
  </si>
  <si>
    <t>Projet (TD)</t>
  </si>
  <si>
    <t>PROJTD</t>
  </si>
  <si>
    <t xml:space="preserve">Études germaniques et scandinaves </t>
  </si>
  <si>
    <t>Projet (CM)</t>
  </si>
  <si>
    <t>PROJCM</t>
  </si>
  <si>
    <t xml:space="preserve">Études slaves et baltes </t>
  </si>
  <si>
    <t>Mémoire de recherche (suivi)</t>
  </si>
  <si>
    <t>MEMSUIV</t>
  </si>
  <si>
    <t xml:space="preserve">Études romanes </t>
  </si>
  <si>
    <t>Mémoire de recherche (TD)</t>
  </si>
  <si>
    <t>MEMTD</t>
  </si>
  <si>
    <t xml:space="preserve">Langues, littératures et cultures africaines, asiatiques et d'autres aires linguistiques </t>
  </si>
  <si>
    <t>Mémoire de recherche (CM)</t>
  </si>
  <si>
    <t>MEMCM</t>
  </si>
  <si>
    <t xml:space="preserve">Psychologie et ergonomie </t>
  </si>
  <si>
    <t>Formation à distance</t>
  </si>
  <si>
    <t>FOAD</t>
  </si>
  <si>
    <t xml:space="preserve">Philosophie </t>
  </si>
  <si>
    <t>Sortie pédagogique (suivi)</t>
  </si>
  <si>
    <t>SPSUIV</t>
  </si>
  <si>
    <t xml:space="preserve">Architecture (ses théories et ses pratiques), arts appliqués, arts plastiques, arts du spectacle, épistémologie des enseignements artistiques, esthétique, musicologie, musique, sciences de l'art </t>
  </si>
  <si>
    <t>Sortie pédagogique (TD)</t>
  </si>
  <si>
    <t>SPTD</t>
  </si>
  <si>
    <t xml:space="preserve">Sociologie, démographie </t>
  </si>
  <si>
    <t>Sortie pédagogique (CM)</t>
  </si>
  <si>
    <t>SPCM</t>
  </si>
  <si>
    <t xml:space="preserve">Ethnologie, préhistoire, anthropologie biologique </t>
  </si>
  <si>
    <t>Journée d'étude (suivi)</t>
  </si>
  <si>
    <t>JESUIV</t>
  </si>
  <si>
    <t xml:space="preserve">Histoire, civilisations, archéologie et art des mondes anciens et médiévaux </t>
  </si>
  <si>
    <t>Journée d'étude (TD)</t>
  </si>
  <si>
    <t>JETD</t>
  </si>
  <si>
    <t xml:space="preserve">Histoire et civilisations : histoire des mondes modernes, histoire du monde contemporain ; de l'art ; de la musique </t>
  </si>
  <si>
    <t>Journée d'étude (CM)</t>
  </si>
  <si>
    <t>JECM</t>
  </si>
  <si>
    <t xml:space="preserve">Géographie physique, humaine, économique et régionale </t>
  </si>
  <si>
    <t xml:space="preserve">Aménagement de l'espace, urbanisme </t>
  </si>
  <si>
    <t xml:space="preserve">Mathématiques </t>
  </si>
  <si>
    <t xml:space="preserve">Mathématiques appliquées et applications des mathématiques </t>
  </si>
  <si>
    <t xml:space="preserve">Informatique </t>
  </si>
  <si>
    <t xml:space="preserve">Sciences de l'éducation et de la formation </t>
  </si>
  <si>
    <t xml:space="preserve">Sciences de l'information et de la communication </t>
  </si>
  <si>
    <t xml:space="preserve">Epistémologie, histoire des sciences et des techniques </t>
  </si>
  <si>
    <t xml:space="preserve">Cultures et langues régionales </t>
  </si>
  <si>
    <t xml:space="preserve">Sciences et techniques des activités physiques et sportives </t>
  </si>
  <si>
    <t xml:space="preserve">Théologie catholique </t>
  </si>
  <si>
    <t xml:space="preserve">Théologie protestante </t>
  </si>
  <si>
    <t>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</si>
</sst>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21">
    <font>
      <sz val="10"/>
      <name val="Arial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0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14">
    <xf numFmtId="0" fontId="0" fillId="0" borderId="0"/>
    <xf numFmtId="44" fontId="4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/>
  </cellStyleXfs>
  <cellXfs count="273">
    <xf numFmtId="0" fontId="0" fillId="0" borderId="0" xfId="0"/>
    <xf numFmtId="0" fontId="0" fillId="2" borderId="0" xfId="0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12" fillId="3" borderId="23" xfId="10" applyFont="1" applyFill="1" applyBorder="1" applyAlignment="1">
      <alignment horizontal="center" vertical="center" wrapText="1"/>
    </xf>
    <xf numFmtId="0" fontId="12" fillId="3" borderId="14" xfId="1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4" fillId="2" borderId="4" xfId="0" quotePrefix="1" applyFont="1" applyFill="1" applyBorder="1" applyAlignment="1">
      <alignment horizontal="left" vertical="center"/>
    </xf>
    <xf numFmtId="0" fontId="4" fillId="2" borderId="4" xfId="0" quotePrefix="1" applyFont="1" applyFill="1" applyBorder="1" applyAlignment="1">
      <alignment horizontal="center" vertical="center"/>
    </xf>
    <xf numFmtId="1" fontId="10" fillId="0" borderId="4" xfId="9" applyNumberFormat="1" applyFont="1" applyBorder="1" applyAlignment="1" applyProtection="1">
      <alignment horizontal="center" vertical="center"/>
      <protection locked="0"/>
    </xf>
    <xf numFmtId="0" fontId="10" fillId="0" borderId="9" xfId="9" applyNumberFormat="1" applyFont="1" applyBorder="1" applyAlignment="1" applyProtection="1">
      <alignment horizontal="center" vertical="center"/>
      <protection locked="0"/>
    </xf>
    <xf numFmtId="0" fontId="10" fillId="0" borderId="24" xfId="9" applyNumberFormat="1" applyFont="1" applyBorder="1" applyAlignment="1" applyProtection="1">
      <alignment horizontal="left" vertical="center"/>
      <protection locked="0"/>
    </xf>
    <xf numFmtId="0" fontId="10" fillId="0" borderId="7" xfId="9" applyNumberFormat="1" applyFont="1" applyBorder="1" applyAlignment="1" applyProtection="1">
      <alignment horizontal="center" vertical="center"/>
      <protection locked="0"/>
    </xf>
    <xf numFmtId="0" fontId="16" fillId="0" borderId="13" xfId="10" applyFont="1" applyBorder="1" applyAlignment="1" applyProtection="1">
      <alignment horizontal="center" vertical="center"/>
      <protection locked="0"/>
    </xf>
    <xf numFmtId="0" fontId="16" fillId="0" borderId="4" xfId="10" applyFont="1" applyBorder="1" applyAlignment="1" applyProtection="1">
      <alignment horizontal="center" vertical="center"/>
      <protection locked="0"/>
    </xf>
    <xf numFmtId="0" fontId="8" fillId="3" borderId="19" xfId="10" applyFont="1" applyFill="1" applyBorder="1" applyAlignment="1">
      <alignment horizontal="center" vertical="center" wrapText="1"/>
    </xf>
    <xf numFmtId="0" fontId="13" fillId="2" borderId="10" xfId="10" applyFont="1" applyFill="1" applyBorder="1" applyAlignment="1" applyProtection="1">
      <alignment vertical="center"/>
      <protection locked="0"/>
    </xf>
    <xf numFmtId="0" fontId="13" fillId="2" borderId="4" xfId="10" applyFont="1" applyFill="1" applyBorder="1" applyAlignment="1" applyProtection="1">
      <alignment horizontal="center" vertical="center"/>
      <protection locked="0"/>
    </xf>
    <xf numFmtId="0" fontId="10" fillId="0" borderId="0" xfId="9" applyNumberFormat="1" applyFont="1" applyBorder="1" applyAlignment="1" applyProtection="1">
      <alignment horizontal="left" vertical="center"/>
      <protection locked="0"/>
    </xf>
    <xf numFmtId="0" fontId="13" fillId="2" borderId="4" xfId="10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1" fontId="11" fillId="2" borderId="28" xfId="10" applyNumberFormat="1" applyFont="1" applyFill="1" applyBorder="1" applyAlignment="1">
      <alignment horizontal="center" vertical="center" wrapText="1"/>
    </xf>
    <xf numFmtId="0" fontId="13" fillId="2" borderId="1" xfId="10" applyFont="1" applyFill="1" applyBorder="1" applyAlignment="1" applyProtection="1">
      <alignment vertical="center"/>
      <protection locked="0"/>
    </xf>
    <xf numFmtId="0" fontId="10" fillId="0" borderId="31" xfId="9" applyNumberFormat="1" applyFont="1" applyBorder="1" applyAlignment="1" applyProtection="1">
      <alignment horizontal="left" vertical="center"/>
      <protection locked="0"/>
    </xf>
    <xf numFmtId="164" fontId="10" fillId="4" borderId="15" xfId="12" applyNumberFormat="1" applyFont="1" applyFill="1" applyBorder="1" applyAlignment="1" applyProtection="1">
      <alignment horizontal="center" vertical="center"/>
    </xf>
    <xf numFmtId="0" fontId="0" fillId="2" borderId="4" xfId="0" quotePrefix="1" applyFill="1" applyBorder="1" applyAlignment="1">
      <alignment horizontal="center" vertical="center"/>
    </xf>
    <xf numFmtId="0" fontId="13" fillId="6" borderId="1" xfId="10" applyFont="1" applyFill="1" applyBorder="1" applyAlignment="1">
      <alignment vertical="center"/>
    </xf>
    <xf numFmtId="1" fontId="10" fillId="6" borderId="4" xfId="9" applyNumberFormat="1" applyFont="1" applyFill="1" applyBorder="1" applyAlignment="1" applyProtection="1">
      <alignment horizontal="center" vertical="center"/>
    </xf>
    <xf numFmtId="164" fontId="16" fillId="6" borderId="4" xfId="10" applyNumberFormat="1" applyFont="1" applyFill="1" applyBorder="1" applyAlignment="1">
      <alignment horizontal="center" vertical="center"/>
    </xf>
    <xf numFmtId="0" fontId="10" fillId="6" borderId="15" xfId="9" applyNumberFormat="1" applyFont="1" applyFill="1" applyBorder="1" applyAlignment="1" applyProtection="1">
      <alignment horizontal="center" vertical="center"/>
    </xf>
    <xf numFmtId="0" fontId="10" fillId="6" borderId="25" xfId="9" applyNumberFormat="1" applyFont="1" applyFill="1" applyBorder="1" applyAlignment="1" applyProtection="1">
      <alignment horizontal="left" vertical="center"/>
    </xf>
    <xf numFmtId="0" fontId="10" fillId="6" borderId="9" xfId="9" applyNumberFormat="1" applyFont="1" applyFill="1" applyBorder="1" applyAlignment="1" applyProtection="1">
      <alignment horizontal="center" vertical="center"/>
    </xf>
    <xf numFmtId="0" fontId="16" fillId="6" borderId="24" xfId="10" applyFont="1" applyFill="1" applyBorder="1" applyAlignment="1">
      <alignment horizontal="center" vertical="center"/>
    </xf>
    <xf numFmtId="1" fontId="10" fillId="10" borderId="4" xfId="9" applyNumberFormat="1" applyFont="1" applyFill="1" applyBorder="1" applyAlignment="1" applyProtection="1">
      <alignment horizontal="center" vertical="center"/>
    </xf>
    <xf numFmtId="0" fontId="10" fillId="10" borderId="15" xfId="9" applyNumberFormat="1" applyFont="1" applyFill="1" applyBorder="1" applyAlignment="1" applyProtection="1">
      <alignment horizontal="center" vertical="center"/>
    </xf>
    <xf numFmtId="0" fontId="10" fillId="10" borderId="25" xfId="9" applyNumberFormat="1" applyFont="1" applyFill="1" applyBorder="1" applyAlignment="1" applyProtection="1">
      <alignment horizontal="left" vertical="center"/>
    </xf>
    <xf numFmtId="0" fontId="10" fillId="10" borderId="9" xfId="9" applyNumberFormat="1" applyFont="1" applyFill="1" applyBorder="1" applyAlignment="1" applyProtection="1">
      <alignment horizontal="center" vertical="center"/>
    </xf>
    <xf numFmtId="0" fontId="16" fillId="10" borderId="24" xfId="10" applyFont="1" applyFill="1" applyBorder="1" applyAlignment="1">
      <alignment horizontal="center" vertical="center"/>
    </xf>
    <xf numFmtId="1" fontId="10" fillId="8" borderId="7" xfId="9" applyNumberFormat="1" applyFont="1" applyFill="1" applyBorder="1" applyAlignment="1" applyProtection="1">
      <alignment horizontal="center" vertical="center"/>
    </xf>
    <xf numFmtId="0" fontId="16" fillId="8" borderId="25" xfId="10" applyFont="1" applyFill="1" applyBorder="1" applyAlignment="1">
      <alignment horizontal="center" vertical="center"/>
    </xf>
    <xf numFmtId="1" fontId="10" fillId="7" borderId="7" xfId="9" applyNumberFormat="1" applyFont="1" applyFill="1" applyBorder="1" applyAlignment="1" applyProtection="1">
      <alignment horizontal="center" vertical="center"/>
    </xf>
    <xf numFmtId="0" fontId="16" fillId="7" borderId="25" xfId="10" applyFont="1" applyFill="1" applyBorder="1" applyAlignment="1">
      <alignment horizontal="center" vertical="center"/>
    </xf>
    <xf numFmtId="0" fontId="13" fillId="6" borderId="28" xfId="10" applyFont="1" applyFill="1" applyBorder="1" applyAlignment="1">
      <alignment horizontal="center" vertical="center"/>
    </xf>
    <xf numFmtId="0" fontId="10" fillId="6" borderId="31" xfId="9" applyNumberFormat="1" applyFont="1" applyFill="1" applyBorder="1" applyAlignment="1" applyProtection="1">
      <alignment horizontal="center" vertical="center"/>
    </xf>
    <xf numFmtId="0" fontId="10" fillId="6" borderId="37" xfId="9" applyNumberFormat="1" applyFont="1" applyFill="1" applyBorder="1" applyAlignment="1" applyProtection="1">
      <alignment horizontal="left" vertical="center"/>
    </xf>
    <xf numFmtId="0" fontId="10" fillId="6" borderId="1" xfId="9" applyNumberFormat="1" applyFont="1" applyFill="1" applyBorder="1" applyAlignment="1" applyProtection="1">
      <alignment horizontal="left" vertical="center"/>
    </xf>
    <xf numFmtId="0" fontId="10" fillId="6" borderId="2" xfId="9" applyNumberFormat="1" applyFont="1" applyFill="1" applyBorder="1" applyAlignment="1" applyProtection="1">
      <alignment horizontal="left" vertical="center"/>
    </xf>
    <xf numFmtId="0" fontId="10" fillId="6" borderId="15" xfId="9" applyNumberFormat="1" applyFont="1" applyFill="1" applyBorder="1" applyAlignment="1" applyProtection="1">
      <alignment horizontal="left" vertical="center"/>
    </xf>
    <xf numFmtId="0" fontId="10" fillId="6" borderId="24" xfId="9" applyNumberFormat="1" applyFont="1" applyFill="1" applyBorder="1" applyAlignment="1" applyProtection="1">
      <alignment horizontal="left" vertical="center"/>
    </xf>
    <xf numFmtId="164" fontId="10" fillId="6" borderId="21" xfId="12" applyNumberFormat="1" applyFont="1" applyFill="1" applyBorder="1" applyAlignment="1" applyProtection="1">
      <alignment horizontal="center" vertical="center"/>
    </xf>
    <xf numFmtId="1" fontId="10" fillId="6" borderId="22" xfId="12" applyNumberFormat="1" applyFont="1" applyFill="1" applyBorder="1" applyAlignment="1" applyProtection="1">
      <alignment horizontal="center" vertical="center"/>
    </xf>
    <xf numFmtId="0" fontId="10" fillId="10" borderId="31" xfId="9" applyNumberFormat="1" applyFont="1" applyFill="1" applyBorder="1" applyAlignment="1" applyProtection="1">
      <alignment horizontal="center" vertical="center"/>
    </xf>
    <xf numFmtId="0" fontId="10" fillId="10" borderId="37" xfId="9" applyNumberFormat="1" applyFont="1" applyFill="1" applyBorder="1" applyAlignment="1" applyProtection="1">
      <alignment horizontal="left" vertical="center"/>
    </xf>
    <xf numFmtId="0" fontId="10" fillId="10" borderId="1" xfId="9" applyNumberFormat="1" applyFont="1" applyFill="1" applyBorder="1" applyAlignment="1" applyProtection="1">
      <alignment horizontal="left" vertical="center"/>
    </xf>
    <xf numFmtId="0" fontId="10" fillId="10" borderId="2" xfId="9" applyNumberFormat="1" applyFont="1" applyFill="1" applyBorder="1" applyAlignment="1" applyProtection="1">
      <alignment horizontal="left" vertical="center"/>
    </xf>
    <xf numFmtId="0" fontId="10" fillId="10" borderId="15" xfId="9" applyNumberFormat="1" applyFont="1" applyFill="1" applyBorder="1" applyAlignment="1" applyProtection="1">
      <alignment horizontal="left" vertical="center"/>
    </xf>
    <xf numFmtId="0" fontId="10" fillId="10" borderId="24" xfId="9" applyNumberFormat="1" applyFont="1" applyFill="1" applyBorder="1" applyAlignment="1" applyProtection="1">
      <alignment horizontal="left" vertical="center"/>
    </xf>
    <xf numFmtId="0" fontId="13" fillId="10" borderId="28" xfId="10" applyFont="1" applyFill="1" applyBorder="1" applyAlignment="1">
      <alignment horizontal="center" vertical="center"/>
    </xf>
    <xf numFmtId="0" fontId="13" fillId="2" borderId="13" xfId="10" applyFont="1" applyFill="1" applyBorder="1" applyAlignment="1" applyProtection="1">
      <alignment horizontal="left" vertical="center"/>
      <protection locked="0"/>
    </xf>
    <xf numFmtId="0" fontId="13" fillId="6" borderId="4" xfId="10" applyFont="1" applyFill="1" applyBorder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2" fillId="2" borderId="4" xfId="10" applyFont="1" applyFill="1" applyBorder="1" applyAlignment="1">
      <alignment vertical="center"/>
    </xf>
    <xf numFmtId="0" fontId="12" fillId="3" borderId="9" xfId="10" applyFont="1" applyFill="1" applyBorder="1" applyAlignment="1">
      <alignment horizontal="center" vertical="center" wrapText="1"/>
    </xf>
    <xf numFmtId="164" fontId="10" fillId="6" borderId="15" xfId="12" applyNumberFormat="1" applyFont="1" applyFill="1" applyBorder="1" applyAlignment="1" applyProtection="1">
      <alignment horizontal="center" vertical="center"/>
    </xf>
    <xf numFmtId="1" fontId="10" fillId="6" borderId="30" xfId="12" applyNumberFormat="1" applyFont="1" applyFill="1" applyBorder="1" applyAlignment="1" applyProtection="1">
      <alignment horizontal="center" vertical="center"/>
    </xf>
    <xf numFmtId="0" fontId="13" fillId="10" borderId="4" xfId="10" applyFont="1" applyFill="1" applyBorder="1" applyAlignment="1">
      <alignment horizontal="left" vertical="center"/>
    </xf>
    <xf numFmtId="0" fontId="13" fillId="10" borderId="1" xfId="10" applyFont="1" applyFill="1" applyBorder="1" applyAlignment="1">
      <alignment vertical="center"/>
    </xf>
    <xf numFmtId="164" fontId="16" fillId="10" borderId="4" xfId="10" applyNumberFormat="1" applyFont="1" applyFill="1" applyBorder="1" applyAlignment="1">
      <alignment horizontal="center" vertical="center"/>
    </xf>
    <xf numFmtId="164" fontId="11" fillId="6" borderId="15" xfId="12" applyNumberFormat="1" applyFont="1" applyFill="1" applyBorder="1" applyAlignment="1" applyProtection="1">
      <alignment horizontal="center" vertical="center"/>
    </xf>
    <xf numFmtId="1" fontId="11" fillId="6" borderId="30" xfId="12" applyNumberFormat="1" applyFont="1" applyFill="1" applyBorder="1" applyAlignment="1" applyProtection="1">
      <alignment horizontal="center" vertical="center"/>
    </xf>
    <xf numFmtId="0" fontId="13" fillId="2" borderId="14" xfId="10" applyFont="1" applyFill="1" applyBorder="1" applyAlignment="1" applyProtection="1">
      <alignment horizontal="left" vertical="center"/>
      <protection locked="0"/>
    </xf>
    <xf numFmtId="0" fontId="13" fillId="2" borderId="14" xfId="10" applyFont="1" applyFill="1" applyBorder="1" applyAlignment="1" applyProtection="1">
      <alignment horizontal="center" vertical="center"/>
      <protection locked="0"/>
    </xf>
    <xf numFmtId="0" fontId="13" fillId="2" borderId="50" xfId="10" applyFont="1" applyFill="1" applyBorder="1" applyAlignment="1" applyProtection="1">
      <alignment vertical="center"/>
      <protection locked="0"/>
    </xf>
    <xf numFmtId="1" fontId="10" fillId="0" borderId="14" xfId="9" applyNumberFormat="1" applyFont="1" applyBorder="1" applyAlignment="1" applyProtection="1">
      <alignment horizontal="center" vertical="center"/>
      <protection locked="0"/>
    </xf>
    <xf numFmtId="0" fontId="16" fillId="0" borderId="14" xfId="10" applyFont="1" applyBorder="1" applyAlignment="1" applyProtection="1">
      <alignment horizontal="center" vertical="center"/>
      <protection locked="0"/>
    </xf>
    <xf numFmtId="0" fontId="10" fillId="0" borderId="38" xfId="9" applyNumberFormat="1" applyFont="1" applyBorder="1" applyAlignment="1" applyProtection="1">
      <alignment horizontal="center" vertical="center"/>
      <protection locked="0"/>
    </xf>
    <xf numFmtId="0" fontId="10" fillId="0" borderId="40" xfId="9" applyNumberFormat="1" applyFont="1" applyBorder="1" applyAlignment="1" applyProtection="1">
      <alignment horizontal="left" vertical="center"/>
      <protection locked="0"/>
    </xf>
    <xf numFmtId="0" fontId="12" fillId="5" borderId="36" xfId="10" applyFont="1" applyFill="1" applyBorder="1" applyAlignment="1">
      <alignment horizontal="center" vertical="center" wrapText="1"/>
    </xf>
    <xf numFmtId="0" fontId="12" fillId="5" borderId="28" xfId="10" applyFont="1" applyFill="1" applyBorder="1" applyAlignment="1">
      <alignment horizontal="center" vertical="center" wrapText="1"/>
    </xf>
    <xf numFmtId="0" fontId="12" fillId="5" borderId="33" xfId="10" applyFont="1" applyFill="1" applyBorder="1" applyAlignment="1">
      <alignment horizontal="center" vertical="center" wrapText="1"/>
    </xf>
    <xf numFmtId="0" fontId="12" fillId="5" borderId="13" xfId="10" applyFont="1" applyFill="1" applyBorder="1" applyAlignment="1">
      <alignment horizontal="center" vertical="center" wrapText="1"/>
    </xf>
    <xf numFmtId="0" fontId="12" fillId="5" borderId="13" xfId="10" applyFont="1" applyFill="1" applyBorder="1" applyAlignment="1">
      <alignment horizontal="left" vertical="center"/>
    </xf>
    <xf numFmtId="0" fontId="12" fillId="5" borderId="28" xfId="10" applyFont="1" applyFill="1" applyBorder="1" applyAlignment="1">
      <alignment horizontal="center" vertical="center"/>
    </xf>
    <xf numFmtId="0" fontId="12" fillId="5" borderId="10" xfId="10" applyFont="1" applyFill="1" applyBorder="1" applyAlignment="1">
      <alignment vertical="center"/>
    </xf>
    <xf numFmtId="1" fontId="12" fillId="5" borderId="13" xfId="9" applyNumberFormat="1" applyFont="1" applyFill="1" applyBorder="1" applyAlignment="1" applyProtection="1">
      <alignment horizontal="center" vertical="center"/>
    </xf>
    <xf numFmtId="0" fontId="12" fillId="5" borderId="13" xfId="10" applyFont="1" applyFill="1" applyBorder="1" applyAlignment="1">
      <alignment horizontal="center" vertical="center"/>
    </xf>
    <xf numFmtId="164" fontId="12" fillId="5" borderId="13" xfId="10" applyNumberFormat="1" applyFont="1" applyFill="1" applyBorder="1" applyAlignment="1">
      <alignment horizontal="center" vertical="center"/>
    </xf>
    <xf numFmtId="0" fontId="12" fillId="5" borderId="10" xfId="10" applyFont="1" applyFill="1" applyBorder="1" applyAlignment="1">
      <alignment horizontal="center" vertical="center"/>
    </xf>
    <xf numFmtId="0" fontId="12" fillId="5" borderId="29" xfId="9" applyNumberFormat="1" applyFont="1" applyFill="1" applyBorder="1" applyAlignment="1" applyProtection="1">
      <alignment horizontal="center" vertical="center"/>
    </xf>
    <xf numFmtId="0" fontId="12" fillId="5" borderId="0" xfId="9" applyNumberFormat="1" applyFont="1" applyFill="1" applyBorder="1" applyAlignment="1" applyProtection="1">
      <alignment horizontal="center" vertical="center"/>
    </xf>
    <xf numFmtId="0" fontId="12" fillId="5" borderId="34" xfId="9" applyNumberFormat="1" applyFont="1" applyFill="1" applyBorder="1" applyAlignment="1" applyProtection="1">
      <alignment horizontal="left" vertical="center"/>
    </xf>
    <xf numFmtId="0" fontId="12" fillId="5" borderId="35" xfId="9" applyNumberFormat="1" applyFont="1" applyFill="1" applyBorder="1" applyAlignment="1" applyProtection="1">
      <alignment horizontal="center" vertical="center"/>
    </xf>
    <xf numFmtId="0" fontId="12" fillId="5" borderId="35" xfId="10" applyFont="1" applyFill="1" applyBorder="1" applyAlignment="1">
      <alignment horizontal="center" vertical="center"/>
    </xf>
    <xf numFmtId="0" fontId="12" fillId="5" borderId="45" xfId="9" applyNumberFormat="1" applyFont="1" applyFill="1" applyBorder="1" applyAlignment="1" applyProtection="1">
      <alignment horizontal="left" vertical="center"/>
    </xf>
    <xf numFmtId="0" fontId="12" fillId="5" borderId="10" xfId="9" applyNumberFormat="1" applyFont="1" applyFill="1" applyBorder="1" applyAlignment="1" applyProtection="1">
      <alignment horizontal="left" vertical="center"/>
    </xf>
    <xf numFmtId="0" fontId="12" fillId="5" borderId="28" xfId="9" applyNumberFormat="1" applyFont="1" applyFill="1" applyBorder="1" applyAlignment="1" applyProtection="1">
      <alignment horizontal="left" vertical="center"/>
    </xf>
    <xf numFmtId="0" fontId="12" fillId="5" borderId="0" xfId="9" applyNumberFormat="1" applyFont="1" applyFill="1" applyBorder="1" applyAlignment="1" applyProtection="1">
      <alignment horizontal="left" vertical="center"/>
    </xf>
    <xf numFmtId="0" fontId="12" fillId="5" borderId="51" xfId="9" applyNumberFormat="1" applyFont="1" applyFill="1" applyBorder="1" applyAlignment="1" applyProtection="1">
      <alignment horizontal="left" vertical="center"/>
    </xf>
    <xf numFmtId="0" fontId="17" fillId="9" borderId="52" xfId="10" applyFont="1" applyFill="1" applyBorder="1" applyAlignment="1">
      <alignment horizontal="center" vertical="center" wrapText="1"/>
    </xf>
    <xf numFmtId="0" fontId="17" fillId="9" borderId="47" xfId="10" applyFont="1" applyFill="1" applyBorder="1" applyAlignment="1">
      <alignment horizontal="center" vertical="center" wrapText="1"/>
    </xf>
    <xf numFmtId="0" fontId="17" fillId="9" borderId="53" xfId="10" applyFont="1" applyFill="1" applyBorder="1" applyAlignment="1">
      <alignment horizontal="center" vertical="center" wrapText="1"/>
    </xf>
    <xf numFmtId="0" fontId="17" fillId="9" borderId="8" xfId="10" applyFont="1" applyFill="1" applyBorder="1" applyAlignment="1">
      <alignment horizontal="center" vertical="center" wrapText="1"/>
    </xf>
    <xf numFmtId="0" fontId="17" fillId="9" borderId="8" xfId="10" applyFont="1" applyFill="1" applyBorder="1" applyAlignment="1">
      <alignment horizontal="left" vertical="center"/>
    </xf>
    <xf numFmtId="0" fontId="17" fillId="9" borderId="47" xfId="10" applyFont="1" applyFill="1" applyBorder="1" applyAlignment="1">
      <alignment horizontal="center" vertical="center"/>
    </xf>
    <xf numFmtId="0" fontId="17" fillId="9" borderId="54" xfId="10" applyFont="1" applyFill="1" applyBorder="1" applyAlignment="1">
      <alignment vertical="center"/>
    </xf>
    <xf numFmtId="1" fontId="17" fillId="9" borderId="8" xfId="9" applyNumberFormat="1" applyFont="1" applyFill="1" applyBorder="1" applyAlignment="1" applyProtection="1">
      <alignment horizontal="center" vertical="center"/>
    </xf>
    <xf numFmtId="0" fontId="17" fillId="9" borderId="8" xfId="10" applyFont="1" applyFill="1" applyBorder="1" applyAlignment="1">
      <alignment horizontal="center" vertical="center"/>
    </xf>
    <xf numFmtId="164" fontId="12" fillId="9" borderId="8" xfId="10" applyNumberFormat="1" applyFont="1" applyFill="1" applyBorder="1" applyAlignment="1">
      <alignment horizontal="center" vertical="center"/>
    </xf>
    <xf numFmtId="0" fontId="17" fillId="9" borderId="54" xfId="10" applyFont="1" applyFill="1" applyBorder="1" applyAlignment="1">
      <alignment horizontal="center" vertical="center"/>
    </xf>
    <xf numFmtId="0" fontId="17" fillId="9" borderId="55" xfId="9" applyNumberFormat="1" applyFont="1" applyFill="1" applyBorder="1" applyAlignment="1" applyProtection="1">
      <alignment horizontal="center" vertical="center"/>
    </xf>
    <xf numFmtId="0" fontId="17" fillId="9" borderId="44" xfId="9" applyNumberFormat="1" applyFont="1" applyFill="1" applyBorder="1" applyAlignment="1" applyProtection="1">
      <alignment horizontal="center" vertical="center"/>
    </xf>
    <xf numFmtId="0" fontId="17" fillId="9" borderId="48" xfId="9" applyNumberFormat="1" applyFont="1" applyFill="1" applyBorder="1" applyAlignment="1" applyProtection="1">
      <alignment horizontal="left" vertical="center"/>
    </xf>
    <xf numFmtId="0" fontId="17" fillId="9" borderId="56" xfId="9" applyNumberFormat="1" applyFont="1" applyFill="1" applyBorder="1" applyAlignment="1" applyProtection="1">
      <alignment horizontal="center" vertical="center"/>
    </xf>
    <xf numFmtId="0" fontId="17" fillId="9" borderId="56" xfId="10" applyFont="1" applyFill="1" applyBorder="1" applyAlignment="1">
      <alignment horizontal="center" vertical="center"/>
    </xf>
    <xf numFmtId="0" fontId="17" fillId="9" borderId="57" xfId="9" applyNumberFormat="1" applyFont="1" applyFill="1" applyBorder="1" applyAlignment="1" applyProtection="1">
      <alignment horizontal="left" vertical="center"/>
    </xf>
    <xf numFmtId="0" fontId="17" fillId="9" borderId="54" xfId="9" applyNumberFormat="1" applyFont="1" applyFill="1" applyBorder="1" applyAlignment="1" applyProtection="1">
      <alignment horizontal="left" vertical="center"/>
    </xf>
    <xf numFmtId="0" fontId="17" fillId="9" borderId="47" xfId="9" applyNumberFormat="1" applyFont="1" applyFill="1" applyBorder="1" applyAlignment="1" applyProtection="1">
      <alignment horizontal="left" vertical="center"/>
    </xf>
    <xf numFmtId="0" fontId="17" fillId="9" borderId="44" xfId="9" applyNumberFormat="1" applyFont="1" applyFill="1" applyBorder="1" applyAlignment="1" applyProtection="1">
      <alignment horizontal="left" vertical="center"/>
    </xf>
    <xf numFmtId="0" fontId="17" fillId="9" borderId="58" xfId="9" applyNumberFormat="1" applyFont="1" applyFill="1" applyBorder="1" applyAlignment="1" applyProtection="1">
      <alignment horizontal="left" vertical="center"/>
    </xf>
    <xf numFmtId="1" fontId="10" fillId="7" borderId="38" xfId="9" applyNumberFormat="1" applyFont="1" applyFill="1" applyBorder="1" applyAlignment="1" applyProtection="1">
      <alignment horizontal="center" vertical="center"/>
    </xf>
    <xf numFmtId="0" fontId="16" fillId="7" borderId="23" xfId="1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18" fillId="2" borderId="0" xfId="0" applyFont="1" applyFill="1" applyAlignment="1" applyProtection="1">
      <alignment vertical="center"/>
      <protection locked="0"/>
    </xf>
    <xf numFmtId="0" fontId="12" fillId="3" borderId="19" xfId="10" applyFont="1" applyFill="1" applyBorder="1" applyAlignment="1">
      <alignment vertical="center" wrapText="1"/>
    </xf>
    <xf numFmtId="1" fontId="11" fillId="2" borderId="28" xfId="10" applyNumberFormat="1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/>
    </xf>
    <xf numFmtId="1" fontId="10" fillId="2" borderId="4" xfId="0" applyNumberFormat="1" applyFont="1" applyFill="1" applyBorder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/>
    </xf>
    <xf numFmtId="0" fontId="10" fillId="2" borderId="0" xfId="0" applyFont="1" applyFill="1" applyAlignment="1" applyProtection="1">
      <alignment vertical="center"/>
      <protection locked="0"/>
    </xf>
    <xf numFmtId="0" fontId="2" fillId="2" borderId="5" xfId="10" applyFont="1" applyFill="1" applyBorder="1" applyAlignment="1">
      <alignment vertical="center"/>
    </xf>
    <xf numFmtId="0" fontId="10" fillId="0" borderId="31" xfId="9" applyNumberFormat="1" applyFont="1" applyBorder="1" applyAlignment="1" applyProtection="1">
      <alignment horizontal="center" vertical="center"/>
      <protection locked="0"/>
    </xf>
    <xf numFmtId="0" fontId="13" fillId="2" borderId="13" xfId="10" applyFont="1" applyFill="1" applyBorder="1" applyAlignment="1" applyProtection="1">
      <alignment horizontal="center" vertical="center"/>
      <protection locked="0"/>
    </xf>
    <xf numFmtId="1" fontId="10" fillId="0" borderId="13" xfId="9" applyNumberFormat="1" applyFont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vertical="center"/>
      <protection locked="0"/>
    </xf>
    <xf numFmtId="0" fontId="13" fillId="2" borderId="4" xfId="10" applyFont="1" applyFill="1" applyBorder="1" applyAlignment="1" applyProtection="1">
      <alignment vertical="center"/>
      <protection locked="0"/>
    </xf>
    <xf numFmtId="0" fontId="13" fillId="2" borderId="33" xfId="10" applyFont="1" applyFill="1" applyBorder="1" applyAlignment="1" applyProtection="1">
      <alignment horizontal="left" vertical="center"/>
      <protection locked="0"/>
    </xf>
    <xf numFmtId="0" fontId="13" fillId="2" borderId="5" xfId="10" applyFont="1" applyFill="1" applyBorder="1" applyAlignment="1" applyProtection="1">
      <alignment horizontal="center" vertical="center"/>
      <protection locked="0"/>
    </xf>
    <xf numFmtId="0" fontId="13" fillId="2" borderId="0" xfId="10" applyFont="1" applyFill="1" applyAlignment="1" applyProtection="1">
      <alignment vertical="center"/>
      <protection locked="0"/>
    </xf>
    <xf numFmtId="1" fontId="10" fillId="0" borderId="5" xfId="9" applyNumberFormat="1" applyFont="1" applyBorder="1" applyAlignment="1" applyProtection="1">
      <alignment horizontal="center" vertical="center"/>
      <protection locked="0"/>
    </xf>
    <xf numFmtId="0" fontId="16" fillId="0" borderId="33" xfId="10" applyFont="1" applyBorder="1" applyAlignment="1" applyProtection="1">
      <alignment horizontal="center" vertical="center"/>
      <protection locked="0"/>
    </xf>
    <xf numFmtId="0" fontId="10" fillId="0" borderId="1" xfId="9" applyNumberFormat="1" applyFont="1" applyBorder="1" applyAlignment="1" applyProtection="1">
      <alignment horizontal="left" vertical="center"/>
      <protection locked="0"/>
    </xf>
    <xf numFmtId="0" fontId="10" fillId="0" borderId="46" xfId="9" applyNumberFormat="1" applyFont="1" applyBorder="1" applyAlignment="1" applyProtection="1">
      <alignment horizontal="left" vertical="center"/>
      <protection locked="0"/>
    </xf>
    <xf numFmtId="0" fontId="12" fillId="3" borderId="20" xfId="10" applyFont="1" applyFill="1" applyBorder="1" applyAlignment="1">
      <alignment horizontal="center" vertical="center" wrapText="1"/>
    </xf>
    <xf numFmtId="0" fontId="12" fillId="3" borderId="33" xfId="1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1" fillId="0" borderId="4" xfId="10" applyFont="1" applyBorder="1" applyAlignment="1" applyProtection="1">
      <alignment horizontal="center" vertical="center"/>
      <protection locked="0"/>
    </xf>
    <xf numFmtId="0" fontId="1" fillId="0" borderId="59" xfId="10" applyFont="1" applyBorder="1" applyAlignment="1" applyProtection="1">
      <alignment horizontal="center" vertical="center"/>
      <protection locked="0"/>
    </xf>
    <xf numFmtId="0" fontId="1" fillId="0" borderId="2" xfId="10" applyFont="1" applyBorder="1" applyAlignment="1" applyProtection="1">
      <alignment horizontal="center" vertical="center"/>
      <protection locked="0"/>
    </xf>
    <xf numFmtId="0" fontId="1" fillId="0" borderId="3" xfId="10" applyFont="1" applyBorder="1" applyAlignment="1" applyProtection="1">
      <alignment horizontal="center" vertical="center"/>
      <protection locked="0"/>
    </xf>
    <xf numFmtId="0" fontId="10" fillId="0" borderId="37" xfId="9" applyNumberFormat="1" applyFont="1" applyBorder="1" applyAlignment="1" applyProtection="1">
      <alignment horizontal="left" vertical="center"/>
      <protection locked="0"/>
    </xf>
    <xf numFmtId="0" fontId="10" fillId="0" borderId="2" xfId="9" applyNumberFormat="1" applyFont="1" applyBorder="1" applyAlignment="1" applyProtection="1">
      <alignment horizontal="left" vertical="center"/>
      <protection locked="0"/>
    </xf>
    <xf numFmtId="0" fontId="10" fillId="0" borderId="3" xfId="9" applyNumberFormat="1" applyFont="1" applyBorder="1" applyAlignment="1" applyProtection="1">
      <alignment horizontal="left" vertical="center"/>
      <protection locked="0"/>
    </xf>
    <xf numFmtId="0" fontId="10" fillId="0" borderId="21" xfId="9" applyNumberFormat="1" applyFont="1" applyBorder="1" applyAlignment="1" applyProtection="1">
      <alignment horizontal="left" vertical="center"/>
      <protection locked="0"/>
    </xf>
    <xf numFmtId="0" fontId="1" fillId="2" borderId="4" xfId="10" applyFont="1" applyFill="1" applyBorder="1" applyAlignment="1" applyProtection="1">
      <alignment horizontal="center" vertical="center" wrapText="1"/>
      <protection locked="0"/>
    </xf>
    <xf numFmtId="0" fontId="1" fillId="2" borderId="4" xfId="10" applyFont="1" applyFill="1" applyBorder="1" applyAlignment="1" applyProtection="1">
      <alignment horizontal="center" vertical="center"/>
      <protection locked="0"/>
    </xf>
    <xf numFmtId="0" fontId="1" fillId="2" borderId="13" xfId="10" applyFont="1" applyFill="1" applyBorder="1" applyAlignment="1" applyProtection="1">
      <alignment horizontal="center" vertical="center" wrapText="1"/>
      <protection locked="0"/>
    </xf>
    <xf numFmtId="0" fontId="12" fillId="3" borderId="4" xfId="0" applyFont="1" applyFill="1" applyBorder="1" applyAlignment="1">
      <alignment horizontal="center" vertical="center"/>
    </xf>
    <xf numFmtId="1" fontId="11" fillId="2" borderId="13" xfId="0" applyNumberFormat="1" applyFont="1" applyFill="1" applyBorder="1" applyAlignment="1">
      <alignment horizontal="center" vertical="center"/>
    </xf>
    <xf numFmtId="1" fontId="11" fillId="2" borderId="33" xfId="0" applyNumberFormat="1" applyFont="1" applyFill="1" applyBorder="1" applyAlignment="1">
      <alignment horizontal="center" vertical="center"/>
    </xf>
    <xf numFmtId="1" fontId="11" fillId="2" borderId="5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0" fillId="0" borderId="3" xfId="9" applyNumberFormat="1" applyFont="1" applyBorder="1" applyAlignment="1" applyProtection="1">
      <alignment horizontal="left" vertical="center"/>
      <protection locked="0"/>
    </xf>
    <xf numFmtId="0" fontId="10" fillId="0" borderId="1" xfId="9" applyNumberFormat="1" applyFont="1" applyBorder="1" applyAlignment="1" applyProtection="1">
      <alignment horizontal="left" vertical="center"/>
      <protection locked="0"/>
    </xf>
    <xf numFmtId="0" fontId="10" fillId="0" borderId="21" xfId="9" applyNumberFormat="1" applyFont="1" applyBorder="1" applyAlignment="1" applyProtection="1">
      <alignment horizontal="left" vertical="center"/>
      <protection locked="0"/>
    </xf>
    <xf numFmtId="0" fontId="10" fillId="0" borderId="37" xfId="9" applyNumberFormat="1" applyFont="1" applyBorder="1" applyAlignment="1" applyProtection="1">
      <alignment horizontal="left" vertical="center"/>
      <protection locked="0"/>
    </xf>
    <xf numFmtId="0" fontId="10" fillId="0" borderId="2" xfId="9" applyNumberFormat="1" applyFont="1" applyBorder="1" applyAlignment="1" applyProtection="1">
      <alignment horizontal="left" vertical="center"/>
      <protection locked="0"/>
    </xf>
    <xf numFmtId="0" fontId="12" fillId="3" borderId="39" xfId="10" applyFont="1" applyFill="1" applyBorder="1" applyAlignment="1">
      <alignment horizontal="center" vertical="center" wrapText="1"/>
    </xf>
    <xf numFmtId="0" fontId="12" fillId="3" borderId="31" xfId="10" applyFont="1" applyFill="1" applyBorder="1" applyAlignment="1">
      <alignment horizontal="center" vertical="center" wrapText="1"/>
    </xf>
    <xf numFmtId="0" fontId="10" fillId="0" borderId="42" xfId="9" applyNumberFormat="1" applyFont="1" applyBorder="1" applyAlignment="1" applyProtection="1">
      <alignment horizontal="left" vertical="center"/>
      <protection locked="0"/>
    </xf>
    <xf numFmtId="0" fontId="10" fillId="0" borderId="50" xfId="9" applyNumberFormat="1" applyFont="1" applyBorder="1" applyAlignment="1" applyProtection="1">
      <alignment horizontal="left" vertical="center"/>
      <protection locked="0"/>
    </xf>
    <xf numFmtId="0" fontId="10" fillId="0" borderId="23" xfId="9" applyNumberFormat="1" applyFont="1" applyBorder="1" applyAlignment="1" applyProtection="1">
      <alignment horizontal="left" vertical="center"/>
      <protection locked="0"/>
    </xf>
    <xf numFmtId="0" fontId="12" fillId="3" borderId="49" xfId="10" applyFont="1" applyFill="1" applyBorder="1" applyAlignment="1">
      <alignment horizontal="center" vertical="center" wrapText="1"/>
    </xf>
    <xf numFmtId="0" fontId="12" fillId="3" borderId="50" xfId="10" applyFont="1" applyFill="1" applyBorder="1" applyAlignment="1">
      <alignment horizontal="center" vertical="center" wrapText="1"/>
    </xf>
    <xf numFmtId="0" fontId="12" fillId="3" borderId="19" xfId="10" applyFont="1" applyFill="1" applyBorder="1" applyAlignment="1">
      <alignment horizontal="center" vertical="center" wrapText="1"/>
    </xf>
    <xf numFmtId="0" fontId="12" fillId="3" borderId="32" xfId="10" applyFont="1" applyFill="1" applyBorder="1" applyAlignment="1">
      <alignment horizontal="center" vertical="center" wrapText="1"/>
    </xf>
    <xf numFmtId="0" fontId="12" fillId="3" borderId="30" xfId="10" applyFont="1" applyFill="1" applyBorder="1" applyAlignment="1">
      <alignment horizontal="center" vertical="center" wrapText="1"/>
    </xf>
    <xf numFmtId="0" fontId="12" fillId="3" borderId="12" xfId="10" applyFont="1" applyFill="1" applyBorder="1" applyAlignment="1">
      <alignment horizontal="center" vertical="center" wrapText="1"/>
    </xf>
    <xf numFmtId="0" fontId="12" fillId="3" borderId="43" xfId="10" applyFont="1" applyFill="1" applyBorder="1" applyAlignment="1">
      <alignment horizontal="center" vertical="center" wrapText="1"/>
    </xf>
    <xf numFmtId="0" fontId="12" fillId="3" borderId="6" xfId="10" applyFont="1" applyFill="1" applyBorder="1" applyAlignment="1">
      <alignment horizontal="center" vertical="center" wrapText="1"/>
    </xf>
    <xf numFmtId="0" fontId="12" fillId="3" borderId="29" xfId="10" applyFont="1" applyFill="1" applyBorder="1" applyAlignment="1">
      <alignment horizontal="center" vertical="center" wrapText="1"/>
    </xf>
    <xf numFmtId="0" fontId="12" fillId="3" borderId="41" xfId="10" applyFont="1" applyFill="1" applyBorder="1" applyAlignment="1">
      <alignment horizontal="center" vertical="center" wrapText="1"/>
    </xf>
    <xf numFmtId="0" fontId="12" fillId="3" borderId="24" xfId="10" applyFont="1" applyFill="1" applyBorder="1" applyAlignment="1">
      <alignment horizontal="center" vertical="center" wrapText="1"/>
    </xf>
    <xf numFmtId="0" fontId="12" fillId="3" borderId="20" xfId="10" applyFont="1" applyFill="1" applyBorder="1" applyAlignment="1">
      <alignment horizontal="center" vertical="center" wrapText="1"/>
    </xf>
    <xf numFmtId="0" fontId="12" fillId="3" borderId="33" xfId="10" applyFont="1" applyFill="1" applyBorder="1" applyAlignment="1">
      <alignment horizontal="center" vertical="center" wrapText="1"/>
    </xf>
    <xf numFmtId="0" fontId="12" fillId="3" borderId="20" xfId="10" applyFont="1" applyFill="1" applyBorder="1" applyAlignment="1">
      <alignment horizontal="center" vertical="center"/>
    </xf>
    <xf numFmtId="0" fontId="12" fillId="3" borderId="33" xfId="10" applyFont="1" applyFill="1" applyBorder="1" applyAlignment="1">
      <alignment horizontal="center" vertical="center"/>
    </xf>
    <xf numFmtId="0" fontId="12" fillId="3" borderId="35" xfId="10" applyFont="1" applyFill="1" applyBorder="1" applyAlignment="1">
      <alignment horizontal="center" vertical="center" wrapText="1"/>
    </xf>
    <xf numFmtId="0" fontId="12" fillId="3" borderId="11" xfId="10" applyFont="1" applyFill="1" applyBorder="1" applyAlignment="1">
      <alignment horizontal="center" vertical="center" wrapText="1"/>
    </xf>
    <xf numFmtId="0" fontId="12" fillId="3" borderId="27" xfId="10" applyFont="1" applyFill="1" applyBorder="1" applyAlignment="1">
      <alignment horizontal="center" vertical="center" wrapText="1"/>
    </xf>
    <xf numFmtId="0" fontId="12" fillId="3" borderId="0" xfId="10" applyFont="1" applyFill="1" applyAlignment="1">
      <alignment horizontal="center" vertical="center" wrapText="1"/>
    </xf>
    <xf numFmtId="0" fontId="12" fillId="3" borderId="34" xfId="10" applyFont="1" applyFill="1" applyBorder="1" applyAlignment="1">
      <alignment horizontal="center" vertical="center" wrapText="1"/>
    </xf>
    <xf numFmtId="0" fontId="12" fillId="3" borderId="5" xfId="10" applyFont="1" applyFill="1" applyBorder="1" applyAlignment="1">
      <alignment horizontal="center" vertical="center" wrapText="1"/>
    </xf>
    <xf numFmtId="0" fontId="12" fillId="3" borderId="16" xfId="10" applyFont="1" applyFill="1" applyBorder="1" applyAlignment="1">
      <alignment horizontal="center" vertical="center" wrapText="1"/>
    </xf>
    <xf numFmtId="0" fontId="12" fillId="3" borderId="17" xfId="10" applyFont="1" applyFill="1" applyBorder="1" applyAlignment="1">
      <alignment horizontal="center" vertical="center" wrapText="1"/>
    </xf>
    <xf numFmtId="0" fontId="10" fillId="0" borderId="37" xfId="9" applyNumberFormat="1" applyFont="1" applyBorder="1" applyAlignment="1" applyProtection="1">
      <alignment vertical="center"/>
      <protection locked="0"/>
    </xf>
    <xf numFmtId="0" fontId="10" fillId="0" borderId="1" xfId="9" applyNumberFormat="1" applyFont="1" applyBorder="1" applyAlignment="1" applyProtection="1">
      <alignment vertical="center"/>
      <protection locked="0"/>
    </xf>
    <xf numFmtId="0" fontId="10" fillId="0" borderId="2" xfId="9" applyNumberFormat="1" applyFont="1" applyBorder="1" applyAlignment="1" applyProtection="1">
      <alignment vertical="center"/>
      <protection locked="0"/>
    </xf>
    <xf numFmtId="0" fontId="10" fillId="0" borderId="37" xfId="9" applyNumberFormat="1" applyFont="1" applyBorder="1" applyAlignment="1" applyProtection="1">
      <alignment horizontal="left" vertical="center" wrapText="1"/>
      <protection locked="0"/>
    </xf>
    <xf numFmtId="0" fontId="10" fillId="0" borderId="49" xfId="9" applyNumberFormat="1" applyFont="1" applyBorder="1" applyAlignment="1" applyProtection="1">
      <alignment horizontal="left" vertical="center"/>
      <protection locked="0"/>
    </xf>
    <xf numFmtId="0" fontId="10" fillId="0" borderId="46" xfId="9" applyNumberFormat="1" applyFont="1" applyBorder="1" applyAlignment="1" applyProtection="1">
      <alignment horizontal="left" vertical="center"/>
      <protection locked="0"/>
    </xf>
    <xf numFmtId="0" fontId="12" fillId="5" borderId="32" xfId="10" applyFont="1" applyFill="1" applyBorder="1" applyAlignment="1">
      <alignment horizontal="center" vertical="center" wrapText="1"/>
    </xf>
    <xf numFmtId="0" fontId="12" fillId="5" borderId="26" xfId="10" applyFont="1" applyFill="1" applyBorder="1" applyAlignment="1">
      <alignment horizontal="center" vertical="center" wrapText="1"/>
    </xf>
    <xf numFmtId="0" fontId="12" fillId="9" borderId="32" xfId="10" applyFont="1" applyFill="1" applyBorder="1" applyAlignment="1">
      <alignment horizontal="center" vertical="center" wrapText="1"/>
    </xf>
    <xf numFmtId="0" fontId="12" fillId="9" borderId="26" xfId="10" applyFont="1" applyFill="1" applyBorder="1" applyAlignment="1">
      <alignment horizontal="center" vertical="center" wrapText="1"/>
    </xf>
    <xf numFmtId="0" fontId="12" fillId="9" borderId="18" xfId="10" applyFont="1" applyFill="1" applyBorder="1" applyAlignment="1">
      <alignment horizontal="center" vertical="center" wrapText="1"/>
    </xf>
    <xf numFmtId="0" fontId="10" fillId="0" borderId="1" xfId="9" applyNumberFormat="1" applyFont="1" applyBorder="1" applyAlignment="1" applyProtection="1">
      <alignment horizontal="left" vertical="center" wrapText="1"/>
      <protection locked="0"/>
    </xf>
    <xf numFmtId="0" fontId="10" fillId="0" borderId="2" xfId="9" applyNumberFormat="1" applyFont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2" borderId="0" xfId="10" applyFont="1" applyFill="1" applyAlignment="1">
      <alignment wrapText="1"/>
    </xf>
    <xf numFmtId="0" fontId="1" fillId="2" borderId="4" xfId="10" applyFont="1" applyFill="1" applyBorder="1" applyAlignment="1">
      <alignment horizontal="center" vertical="center" wrapText="1"/>
    </xf>
    <xf numFmtId="0" fontId="1" fillId="2" borderId="36" xfId="10" applyFont="1" applyFill="1" applyBorder="1" applyAlignment="1" applyProtection="1">
      <alignment horizontal="center" vertical="center" wrapText="1"/>
      <protection locked="0"/>
    </xf>
    <xf numFmtId="0" fontId="1" fillId="2" borderId="28" xfId="10" applyFont="1" applyFill="1" applyBorder="1" applyAlignment="1" applyProtection="1">
      <alignment horizontal="center" vertical="center" wrapText="1"/>
      <protection locked="0"/>
    </xf>
    <xf numFmtId="0" fontId="1" fillId="11" borderId="33" xfId="10" applyFont="1" applyFill="1" applyBorder="1" applyAlignment="1" applyProtection="1">
      <alignment horizontal="center" vertical="center" wrapText="1"/>
      <protection locked="0"/>
    </xf>
    <xf numFmtId="0" fontId="1" fillId="8" borderId="2" xfId="10" applyFont="1" applyFill="1" applyBorder="1" applyAlignment="1">
      <alignment horizontal="center" vertical="center"/>
    </xf>
    <xf numFmtId="0" fontId="1" fillId="0" borderId="13" xfId="10" applyFont="1" applyBorder="1" applyAlignment="1" applyProtection="1">
      <alignment horizontal="center" vertical="center"/>
      <protection locked="0"/>
    </xf>
    <xf numFmtId="0" fontId="1" fillId="8" borderId="5" xfId="10" applyFont="1" applyFill="1" applyBorder="1" applyAlignment="1">
      <alignment horizontal="center" vertical="center"/>
    </xf>
    <xf numFmtId="0" fontId="1" fillId="4" borderId="30" xfId="10" applyFont="1" applyFill="1" applyBorder="1" applyAlignment="1">
      <alignment horizontal="center" vertical="center"/>
    </xf>
    <xf numFmtId="0" fontId="1" fillId="2" borderId="43" xfId="10" applyFont="1" applyFill="1" applyBorder="1" applyAlignment="1" applyProtection="1">
      <alignment horizontal="center" vertical="center" wrapText="1"/>
      <protection locked="0"/>
    </xf>
    <xf numFmtId="0" fontId="1" fillId="2" borderId="35" xfId="10" applyFont="1" applyFill="1" applyBorder="1" applyAlignment="1" applyProtection="1">
      <alignment horizontal="center" vertical="center" wrapText="1"/>
      <protection locked="0"/>
    </xf>
    <xf numFmtId="0" fontId="1" fillId="4" borderId="22" xfId="10" applyFont="1" applyFill="1" applyBorder="1" applyAlignment="1">
      <alignment horizontal="center" vertical="center"/>
    </xf>
    <xf numFmtId="0" fontId="1" fillId="0" borderId="35" xfId="10" applyFont="1" applyBorder="1" applyAlignment="1" applyProtection="1">
      <alignment horizontal="center" vertical="center"/>
      <protection locked="0"/>
    </xf>
    <xf numFmtId="0" fontId="1" fillId="6" borderId="36" xfId="10" applyFont="1" applyFill="1" applyBorder="1" applyAlignment="1">
      <alignment horizontal="center" vertical="center" wrapText="1"/>
    </xf>
    <xf numFmtId="0" fontId="1" fillId="6" borderId="2" xfId="10" applyFont="1" applyFill="1" applyBorder="1" applyAlignment="1">
      <alignment horizontal="center" vertical="center" wrapText="1"/>
    </xf>
    <xf numFmtId="0" fontId="1" fillId="6" borderId="4" xfId="10" applyFont="1" applyFill="1" applyBorder="1" applyAlignment="1">
      <alignment horizontal="center" vertical="center" wrapText="1"/>
    </xf>
    <xf numFmtId="0" fontId="1" fillId="6" borderId="4" xfId="10" applyFont="1" applyFill="1" applyBorder="1" applyAlignment="1">
      <alignment horizontal="center" vertical="center"/>
    </xf>
    <xf numFmtId="0" fontId="1" fillId="6" borderId="2" xfId="10" applyFont="1" applyFill="1" applyBorder="1" applyAlignment="1">
      <alignment horizontal="center" vertical="center"/>
    </xf>
    <xf numFmtId="0" fontId="1" fillId="6" borderId="31" xfId="10" applyFont="1" applyFill="1" applyBorder="1" applyAlignment="1">
      <alignment horizontal="center" vertical="center"/>
    </xf>
    <xf numFmtId="0" fontId="1" fillId="6" borderId="5" xfId="10" applyFont="1" applyFill="1" applyBorder="1" applyAlignment="1">
      <alignment horizontal="center" vertical="center"/>
    </xf>
    <xf numFmtId="0" fontId="1" fillId="2" borderId="33" xfId="10" applyFont="1" applyFill="1" applyBorder="1" applyAlignment="1" applyProtection="1">
      <alignment horizontal="center" vertical="center" wrapText="1"/>
      <protection locked="0"/>
    </xf>
    <xf numFmtId="0" fontId="1" fillId="2" borderId="14" xfId="10" applyFont="1" applyFill="1" applyBorder="1" applyAlignment="1">
      <alignment horizontal="center" vertical="center" wrapText="1"/>
    </xf>
    <xf numFmtId="0" fontId="1" fillId="2" borderId="12" xfId="10" applyFont="1" applyFill="1" applyBorder="1" applyAlignment="1" applyProtection="1">
      <alignment horizontal="center" vertical="center" wrapText="1"/>
      <protection locked="0"/>
    </xf>
    <xf numFmtId="0" fontId="1" fillId="2" borderId="19" xfId="10" applyFont="1" applyFill="1" applyBorder="1" applyAlignment="1" applyProtection="1">
      <alignment horizontal="center" vertical="center" wrapText="1"/>
      <protection locked="0"/>
    </xf>
    <xf numFmtId="0" fontId="1" fillId="2" borderId="20" xfId="10" applyFont="1" applyFill="1" applyBorder="1" applyAlignment="1" applyProtection="1">
      <alignment horizontal="center" vertical="center" wrapText="1"/>
      <protection locked="0"/>
    </xf>
    <xf numFmtId="0" fontId="1" fillId="2" borderId="14" xfId="10" applyFont="1" applyFill="1" applyBorder="1" applyAlignment="1" applyProtection="1">
      <alignment horizontal="center" vertical="center" wrapText="1"/>
      <protection locked="0"/>
    </xf>
    <xf numFmtId="0" fontId="1" fillId="2" borderId="14" xfId="10" applyFont="1" applyFill="1" applyBorder="1" applyAlignment="1" applyProtection="1">
      <alignment horizontal="center" vertical="center"/>
      <protection locked="0"/>
    </xf>
    <xf numFmtId="0" fontId="1" fillId="0" borderId="19" xfId="10" applyFont="1" applyBorder="1" applyAlignment="1" applyProtection="1">
      <alignment horizontal="center" vertical="center"/>
      <protection locked="0"/>
    </xf>
    <xf numFmtId="0" fontId="1" fillId="0" borderId="42" xfId="10" applyFont="1" applyBorder="1" applyAlignment="1" applyProtection="1">
      <alignment horizontal="center" vertical="center"/>
      <protection locked="0"/>
    </xf>
    <xf numFmtId="0" fontId="1" fillId="7" borderId="46" xfId="10" applyFont="1" applyFill="1" applyBorder="1" applyAlignment="1">
      <alignment horizontal="center" vertical="center"/>
    </xf>
    <xf numFmtId="0" fontId="1" fillId="0" borderId="20" xfId="10" applyFont="1" applyBorder="1" applyAlignment="1" applyProtection="1">
      <alignment horizontal="center" vertical="center"/>
      <protection locked="0"/>
    </xf>
    <xf numFmtId="0" fontId="1" fillId="7" borderId="14" xfId="10" applyFont="1" applyFill="1" applyBorder="1" applyAlignment="1">
      <alignment horizontal="center" vertical="center"/>
    </xf>
    <xf numFmtId="0" fontId="1" fillId="7" borderId="2" xfId="10" applyFont="1" applyFill="1" applyBorder="1" applyAlignment="1">
      <alignment horizontal="center" vertical="center"/>
    </xf>
    <xf numFmtId="0" fontId="1" fillId="7" borderId="5" xfId="10" applyFont="1" applyFill="1" applyBorder="1" applyAlignment="1">
      <alignment horizontal="center" vertical="center"/>
    </xf>
    <xf numFmtId="0" fontId="1" fillId="2" borderId="13" xfId="10" applyFont="1" applyFill="1" applyBorder="1" applyAlignment="1" applyProtection="1">
      <alignment horizontal="center" vertical="center"/>
      <protection locked="0"/>
    </xf>
    <xf numFmtId="0" fontId="1" fillId="0" borderId="28" xfId="10" applyFont="1" applyBorder="1" applyAlignment="1" applyProtection="1">
      <alignment horizontal="center" vertical="center"/>
      <protection locked="0"/>
    </xf>
    <xf numFmtId="0" fontId="1" fillId="0" borderId="60" xfId="10" applyFont="1" applyBorder="1" applyAlignment="1" applyProtection="1">
      <alignment horizontal="center" vertical="center"/>
      <protection locked="0"/>
    </xf>
    <xf numFmtId="0" fontId="1" fillId="2" borderId="5" xfId="10" applyFont="1" applyFill="1" applyBorder="1" applyAlignment="1" applyProtection="1">
      <alignment horizontal="center" vertical="center" wrapText="1"/>
      <protection locked="0"/>
    </xf>
    <xf numFmtId="0" fontId="1" fillId="10" borderId="36" xfId="10" applyFont="1" applyFill="1" applyBorder="1" applyAlignment="1">
      <alignment horizontal="center" vertical="center" wrapText="1"/>
    </xf>
    <xf numFmtId="0" fontId="1" fillId="10" borderId="2" xfId="10" applyFont="1" applyFill="1" applyBorder="1" applyAlignment="1">
      <alignment horizontal="center" vertical="center" wrapText="1"/>
    </xf>
    <xf numFmtId="0" fontId="1" fillId="10" borderId="4" xfId="10" applyFont="1" applyFill="1" applyBorder="1" applyAlignment="1">
      <alignment horizontal="center" vertical="center" wrapText="1"/>
    </xf>
    <xf numFmtId="0" fontId="1" fillId="10" borderId="4" xfId="10" applyFont="1" applyFill="1" applyBorder="1" applyAlignment="1">
      <alignment horizontal="center" vertical="center"/>
    </xf>
    <xf numFmtId="0" fontId="1" fillId="10" borderId="2" xfId="10" applyFont="1" applyFill="1" applyBorder="1" applyAlignment="1">
      <alignment horizontal="center" vertical="center"/>
    </xf>
    <xf numFmtId="0" fontId="1" fillId="10" borderId="31" xfId="10" applyFont="1" applyFill="1" applyBorder="1" applyAlignment="1">
      <alignment horizontal="center" vertical="center"/>
    </xf>
    <xf numFmtId="0" fontId="1" fillId="10" borderId="5" xfId="10" applyFont="1" applyFill="1" applyBorder="1" applyAlignment="1">
      <alignment horizontal="center" vertical="center"/>
    </xf>
    <xf numFmtId="0" fontId="1" fillId="0" borderId="31" xfId="10" applyFont="1" applyBorder="1" applyAlignment="1" applyProtection="1">
      <alignment horizontal="center" vertical="center"/>
      <protection locked="0"/>
    </xf>
    <xf numFmtId="0" fontId="1" fillId="0" borderId="1" xfId="10" applyFont="1" applyBorder="1" applyAlignment="1" applyProtection="1">
      <alignment horizontal="center" vertical="center"/>
      <protection locked="0"/>
    </xf>
    <xf numFmtId="0" fontId="1" fillId="2" borderId="5" xfId="10" applyFont="1" applyFill="1" applyBorder="1" applyAlignment="1" applyProtection="1">
      <alignment horizontal="center" vertical="center" wrapText="1"/>
      <protection locked="0"/>
    </xf>
    <xf numFmtId="0" fontId="1" fillId="2" borderId="5" xfId="10" applyFont="1" applyFill="1" applyBorder="1" applyAlignment="1" applyProtection="1">
      <alignment horizontal="center" vertical="center"/>
      <protection locked="0"/>
    </xf>
  </cellXfs>
  <cellStyles count="14">
    <cellStyle name="Euro" xfId="1" xr:uid="{00000000-0005-0000-0000-000000000000}"/>
    <cellStyle name="Lien hypertexte" xfId="7" builtinId="8" hidden="1"/>
    <cellStyle name="Lien hypertexte" xfId="5" builtinId="8" hidden="1"/>
    <cellStyle name="Lien hypertexte" xfId="3" builtinId="8" hidden="1"/>
    <cellStyle name="Lien hypertexte visité" xfId="8" builtinId="9" hidden="1"/>
    <cellStyle name="Lien hypertexte visité" xfId="6" builtinId="9" hidden="1"/>
    <cellStyle name="Lien hypertexte visité" xfId="4" builtinId="9" hidden="1"/>
    <cellStyle name="Normal" xfId="0" builtinId="0"/>
    <cellStyle name="Normal 2" xfId="2" xr:uid="{00000000-0005-0000-0000-000008000000}"/>
    <cellStyle name="Normal 3" xfId="10" xr:uid="{00000000-0005-0000-0000-000009000000}"/>
    <cellStyle name="Normal 4" xfId="13" xr:uid="{00000000-0005-0000-0000-00000A000000}"/>
    <cellStyle name="Pourcentage" xfId="9" builtinId="5"/>
    <cellStyle name="Pourcentage 2" xfId="11" xr:uid="{00000000-0005-0000-0000-00000C000000}"/>
    <cellStyle name="Pourcentage 3" xfId="12" xr:uid="{00000000-0005-0000-0000-00000D000000}"/>
  </cellStyles>
  <dxfs count="2290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6F5E6"/>
      <color rgb="FFECEACA"/>
      <color rgb="FFF0EFD5"/>
      <color rgb="FFF2F8EE"/>
      <color rgb="FFDFEED6"/>
      <color rgb="FFD7EACC"/>
      <color rgb="FFCBE4BC"/>
      <color rgb="FFAFE3C4"/>
      <color rgb="FF9FDDB8"/>
      <color rgb="FFE0F4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N8"/>
  <sheetViews>
    <sheetView zoomScale="85" zoomScaleNormal="85" workbookViewId="0">
      <selection activeCell="H20" sqref="H20"/>
    </sheetView>
  </sheetViews>
  <sheetFormatPr defaultColWidth="11.42578125" defaultRowHeight="15.75"/>
  <cols>
    <col min="1" max="1" width="10.42578125" style="10" customWidth="1"/>
    <col min="2" max="2" width="21.42578125" style="10" customWidth="1"/>
    <col min="3" max="4" width="10.42578125" style="10" customWidth="1"/>
    <col min="5" max="14" width="9.85546875" style="10" customWidth="1"/>
    <col min="15" max="15" width="12.140625" style="10" customWidth="1"/>
    <col min="16" max="18" width="9.85546875" style="10" customWidth="1"/>
    <col min="19" max="20" width="8" style="10" customWidth="1"/>
    <col min="21" max="16384" width="11.42578125" style="10"/>
  </cols>
  <sheetData>
    <row r="3" spans="2:14">
      <c r="C3" s="168" t="s">
        <v>0</v>
      </c>
      <c r="D3" s="168"/>
      <c r="E3" s="168"/>
      <c r="F3" s="168" t="s">
        <v>1</v>
      </c>
      <c r="G3" s="168"/>
      <c r="H3" s="168"/>
      <c r="I3" s="168" t="s">
        <v>2</v>
      </c>
      <c r="J3" s="168"/>
      <c r="K3" s="168"/>
      <c r="L3" s="172" t="s">
        <v>3</v>
      </c>
      <c r="M3" s="173"/>
      <c r="N3" s="174"/>
    </row>
    <row r="4" spans="2:14" ht="47.25">
      <c r="C4" s="135" t="s">
        <v>4</v>
      </c>
      <c r="D4" s="135" t="s">
        <v>5</v>
      </c>
      <c r="E4" s="136" t="s">
        <v>6</v>
      </c>
      <c r="F4" s="135" t="s">
        <v>4</v>
      </c>
      <c r="G4" s="135" t="s">
        <v>5</v>
      </c>
      <c r="H4" s="136" t="s">
        <v>6</v>
      </c>
      <c r="I4" s="135" t="s">
        <v>4</v>
      </c>
      <c r="J4" s="135" t="s">
        <v>5</v>
      </c>
      <c r="K4" s="136" t="s">
        <v>6</v>
      </c>
      <c r="L4" s="135" t="s">
        <v>4</v>
      </c>
      <c r="M4" s="135" t="s">
        <v>5</v>
      </c>
      <c r="N4" s="136" t="s">
        <v>6</v>
      </c>
    </row>
    <row r="5" spans="2:14">
      <c r="B5" s="134" t="s">
        <v>7</v>
      </c>
      <c r="C5" s="169">
        <f>'L1'!M5</f>
        <v>0</v>
      </c>
      <c r="D5" s="169">
        <f>'L1'!L5</f>
        <v>88.000000000000014</v>
      </c>
      <c r="E5" s="169">
        <f>'L1'!W5</f>
        <v>1364</v>
      </c>
      <c r="F5" s="138">
        <f>'L2-sc sociales'!$M$5</f>
        <v>0</v>
      </c>
      <c r="G5" s="138">
        <f>'L2-sc sociales'!$L$5</f>
        <v>138</v>
      </c>
      <c r="H5" s="138">
        <f>'L2-sc sociales'!$W$5</f>
        <v>387</v>
      </c>
      <c r="I5" s="138">
        <f>'L3-sc sociales'!$M$5</f>
        <v>0</v>
      </c>
      <c r="J5" s="138">
        <f>'L3-sc sociales'!$L$5</f>
        <v>107.99999999999997</v>
      </c>
      <c r="K5" s="138">
        <f>'L3-sc sociales'!$W$5</f>
        <v>308</v>
      </c>
      <c r="L5" s="169">
        <f>C5+F8+I8</f>
        <v>0</v>
      </c>
      <c r="M5" s="169">
        <f>D5+G8+J8</f>
        <v>751</v>
      </c>
      <c r="N5" s="169">
        <f>E5+H8+K8</f>
        <v>2697</v>
      </c>
    </row>
    <row r="6" spans="2:14">
      <c r="B6" s="134" t="s">
        <v>8</v>
      </c>
      <c r="C6" s="170"/>
      <c r="D6" s="170"/>
      <c r="E6" s="170"/>
      <c r="F6" s="138">
        <f>'L2-humanités'!$M$5</f>
        <v>0</v>
      </c>
      <c r="G6" s="138">
        <f>'L2-humanités'!$L$5</f>
        <v>108</v>
      </c>
      <c r="H6" s="138">
        <f>'L2-humanités'!$W$5</f>
        <v>132</v>
      </c>
      <c r="I6" s="138">
        <f>'L3-humanités'!$M$5</f>
        <v>0</v>
      </c>
      <c r="J6" s="138">
        <f>'L3-humanités'!$L$5</f>
        <v>108</v>
      </c>
      <c r="K6" s="138">
        <f>'L3-humanités'!$W$5</f>
        <v>154</v>
      </c>
      <c r="L6" s="170"/>
      <c r="M6" s="170"/>
      <c r="N6" s="170"/>
    </row>
    <row r="7" spans="2:14">
      <c r="B7" s="134" t="s">
        <v>9</v>
      </c>
      <c r="C7" s="170"/>
      <c r="D7" s="170"/>
      <c r="E7" s="170"/>
      <c r="F7" s="138">
        <f>'L2-droit'!$M$5</f>
        <v>0</v>
      </c>
      <c r="G7" s="138">
        <f>'L2-droit'!$L$5</f>
        <v>102.99999999999999</v>
      </c>
      <c r="H7" s="138">
        <f>'L2-droit'!$W$5</f>
        <v>176</v>
      </c>
      <c r="I7" s="138">
        <f>'L3-droit'!$M$5</f>
        <v>0</v>
      </c>
      <c r="J7" s="138">
        <f>'L3-droit'!$L$5</f>
        <v>97.999999999999986</v>
      </c>
      <c r="K7" s="138">
        <f>'L3-droit'!$W$5</f>
        <v>176</v>
      </c>
      <c r="L7" s="170"/>
      <c r="M7" s="170"/>
      <c r="N7" s="170"/>
    </row>
    <row r="8" spans="2:14">
      <c r="B8" s="137" t="s">
        <v>3</v>
      </c>
      <c r="C8" s="171"/>
      <c r="D8" s="171"/>
      <c r="E8" s="171"/>
      <c r="F8" s="139">
        <f>SUM(F5:F7)</f>
        <v>0</v>
      </c>
      <c r="G8" s="139">
        <f>SUM(G5:G7)</f>
        <v>349</v>
      </c>
      <c r="H8" s="139">
        <f t="shared" ref="H8:K8" si="0">SUM(H5:H7)</f>
        <v>695</v>
      </c>
      <c r="I8" s="139">
        <f t="shared" si="0"/>
        <v>0</v>
      </c>
      <c r="J8" s="139">
        <f t="shared" si="0"/>
        <v>313.99999999999994</v>
      </c>
      <c r="K8" s="139">
        <f t="shared" si="0"/>
        <v>638</v>
      </c>
      <c r="L8" s="171"/>
      <c r="M8" s="171"/>
      <c r="N8" s="171"/>
    </row>
  </sheetData>
  <sheetProtection formatCells="0"/>
  <mergeCells count="10">
    <mergeCell ref="I3:K3"/>
    <mergeCell ref="L3:N3"/>
    <mergeCell ref="N5:N8"/>
    <mergeCell ref="L5:L8"/>
    <mergeCell ref="M5:M8"/>
    <mergeCell ref="C3:E3"/>
    <mergeCell ref="C5:C8"/>
    <mergeCell ref="E5:E8"/>
    <mergeCell ref="D5:D8"/>
    <mergeCell ref="F3:H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E61"/>
  <sheetViews>
    <sheetView tabSelected="1" zoomScale="55" zoomScaleNormal="55" workbookViewId="0">
      <pane xSplit="7" ySplit="5" topLeftCell="H6" activePane="bottomRight" state="frozen"/>
      <selection pane="bottomRight" activeCell="F49" sqref="F49:R52"/>
      <selection pane="bottomLeft" activeCell="A6" sqref="A6"/>
      <selection pane="topRight" activeCell="E1" sqref="E1"/>
    </sheetView>
  </sheetViews>
  <sheetFormatPr defaultColWidth="11.42578125" defaultRowHeight="15.75" outlineLevelCol="1"/>
  <cols>
    <col min="1" max="1" width="11.42578125" style="9"/>
    <col min="2" max="3" width="8.85546875" style="9" customWidth="1"/>
    <col min="4" max="4" width="10" style="9" customWidth="1"/>
    <col min="5" max="6" width="8.85546875" style="9" customWidth="1"/>
    <col min="7" max="7" width="31.85546875" style="10" customWidth="1"/>
    <col min="8" max="8" width="11.85546875" style="10" customWidth="1"/>
    <col min="9" max="9" width="13" style="10" customWidth="1"/>
    <col min="10" max="10" width="9.42578125" style="10" customWidth="1"/>
    <col min="11" max="11" width="10" style="10" customWidth="1"/>
    <col min="12" max="12" width="11.85546875" style="10" customWidth="1"/>
    <col min="13" max="15" width="11.42578125" style="10" customWidth="1"/>
    <col min="16" max="17" width="12.42578125" style="10" customWidth="1"/>
    <col min="18" max="18" width="27" style="10" bestFit="1" customWidth="1"/>
    <col min="19" max="19" width="11.85546875" style="11" customWidth="1"/>
    <col min="20" max="25" width="12.42578125" style="10" customWidth="1"/>
    <col min="26" max="26" width="34" style="10" customWidth="1"/>
    <col min="27" max="28" width="51.140625" style="10" customWidth="1"/>
    <col min="29" max="29" width="11.140625" style="10" hidden="1" customWidth="1" outlineLevel="1"/>
    <col min="30" max="30" width="10.85546875" style="10" hidden="1" customWidth="1" outlineLevel="1"/>
    <col min="31" max="31" width="11.42578125" style="10" customWidth="1" collapsed="1"/>
    <col min="32" max="32" width="11.42578125" style="10" customWidth="1"/>
    <col min="33" max="16384" width="11.42578125" style="10"/>
  </cols>
  <sheetData>
    <row r="2" spans="1:30" ht="25.5">
      <c r="B2" s="130"/>
    </row>
    <row r="3" spans="1:30" ht="18" customHeight="1" thickBot="1">
      <c r="A3" s="69"/>
      <c r="G3" s="9"/>
      <c r="H3" s="9"/>
      <c r="I3" s="9"/>
      <c r="J3" s="9"/>
      <c r="S3" s="10"/>
    </row>
    <row r="4" spans="1:30" ht="68.650000000000006" customHeight="1">
      <c r="A4" s="224"/>
      <c r="B4" s="185" t="s">
        <v>10</v>
      </c>
      <c r="C4" s="186"/>
      <c r="D4" s="186"/>
      <c r="E4" s="186"/>
      <c r="F4" s="196" t="s">
        <v>11</v>
      </c>
      <c r="G4" s="198" t="s">
        <v>12</v>
      </c>
      <c r="H4" s="187" t="s">
        <v>13</v>
      </c>
      <c r="I4" s="187" t="s">
        <v>14</v>
      </c>
      <c r="J4" s="198" t="s">
        <v>15</v>
      </c>
      <c r="K4" s="196" t="s">
        <v>16</v>
      </c>
      <c r="L4" s="154" t="s">
        <v>17</v>
      </c>
      <c r="M4" s="132" t="s">
        <v>18</v>
      </c>
      <c r="N4" s="190" t="s">
        <v>19</v>
      </c>
      <c r="O4" s="192" t="s">
        <v>20</v>
      </c>
      <c r="P4" s="190" t="s">
        <v>21</v>
      </c>
      <c r="Q4" s="201"/>
      <c r="R4" s="202"/>
      <c r="S4" s="187" t="s">
        <v>22</v>
      </c>
      <c r="T4" s="23" t="s">
        <v>23</v>
      </c>
      <c r="U4" s="13" t="s">
        <v>24</v>
      </c>
      <c r="V4" s="13" t="s">
        <v>25</v>
      </c>
      <c r="W4" s="12" t="s">
        <v>26</v>
      </c>
      <c r="X4" s="206" t="s">
        <v>27</v>
      </c>
      <c r="Y4" s="201"/>
      <c r="Z4" s="201"/>
      <c r="AA4" s="196" t="s">
        <v>28</v>
      </c>
      <c r="AB4" s="194" t="s">
        <v>29</v>
      </c>
      <c r="AC4" s="187" t="s">
        <v>30</v>
      </c>
      <c r="AD4" s="188" t="s">
        <v>31</v>
      </c>
    </row>
    <row r="5" spans="1:30" ht="16.149999999999999" thickBot="1">
      <c r="A5" s="224"/>
      <c r="B5" s="71" t="s">
        <v>32</v>
      </c>
      <c r="C5" s="180" t="s">
        <v>33</v>
      </c>
      <c r="D5" s="181"/>
      <c r="E5" s="155" t="s">
        <v>34</v>
      </c>
      <c r="F5" s="197"/>
      <c r="G5" s="199"/>
      <c r="H5" s="200"/>
      <c r="I5" s="200"/>
      <c r="J5" s="199"/>
      <c r="K5" s="197"/>
      <c r="L5" s="30">
        <f>+L28+L60</f>
        <v>88.000000000000014</v>
      </c>
      <c r="M5" s="133"/>
      <c r="N5" s="191"/>
      <c r="O5" s="193"/>
      <c r="P5" s="191"/>
      <c r="Q5" s="203"/>
      <c r="R5" s="204"/>
      <c r="S5" s="200"/>
      <c r="T5" s="30">
        <f>+T28+T60</f>
        <v>1320</v>
      </c>
      <c r="U5" s="30">
        <f>+U28+U60</f>
        <v>0</v>
      </c>
      <c r="V5" s="30">
        <f>+V28+V60</f>
        <v>1320</v>
      </c>
      <c r="W5" s="30">
        <f>+W28+W60</f>
        <v>1364</v>
      </c>
      <c r="X5" s="207"/>
      <c r="Y5" s="203"/>
      <c r="Z5" s="203"/>
      <c r="AA5" s="205"/>
      <c r="AB5" s="195"/>
      <c r="AC5" s="181"/>
      <c r="AD5" s="189"/>
    </row>
    <row r="6" spans="1:30" ht="15.75" customHeight="1">
      <c r="A6" s="214" t="s">
        <v>35</v>
      </c>
      <c r="B6" s="225" t="s">
        <v>36</v>
      </c>
      <c r="C6" s="226" t="s">
        <v>37</v>
      </c>
      <c r="D6" s="227"/>
      <c r="E6" s="228">
        <v>6</v>
      </c>
      <c r="F6" s="165" t="s">
        <v>38</v>
      </c>
      <c r="G6" s="27" t="s">
        <v>39</v>
      </c>
      <c r="H6" s="25"/>
      <c r="I6" s="31" t="s">
        <v>40</v>
      </c>
      <c r="J6" s="17">
        <v>1</v>
      </c>
      <c r="K6" s="166" t="s">
        <v>41</v>
      </c>
      <c r="L6" s="22">
        <v>22</v>
      </c>
      <c r="M6" s="159">
        <f>110-20</f>
        <v>90</v>
      </c>
      <c r="N6" s="160">
        <v>25</v>
      </c>
      <c r="O6" s="20" t="s">
        <v>42</v>
      </c>
      <c r="P6" s="175"/>
      <c r="Q6" s="176"/>
      <c r="R6" s="177"/>
      <c r="S6" s="47">
        <f>IF(OR(N6="",K6=Paramétrage!$C$10,K6=Paramétrage!$C$13,K6=Paramétrage!$C$17,K6=Paramétrage!$C$20,K6=Paramétrage!$C$24,K6=Paramétrage!$C$27,AND(K6&lt;&gt;Paramétrage!$C$9,O6="Mut+ext")),0,ROUNDUP(M6/N6,0))</f>
        <v>4</v>
      </c>
      <c r="T6" s="229">
        <f>IF(OR(K6="",O6="Mut+ext"),0,IF(VLOOKUP(K6,Paramétrage!$C$6:$E$29,2,0)=0,0,IF(N6="","saisir capacité",L6*S6*VLOOKUP(K6,Paramétrage!$C$6:$E$29,2,0))))</f>
        <v>88</v>
      </c>
      <c r="U6" s="230"/>
      <c r="V6" s="231">
        <f t="shared" ref="V6:V12" si="0">IF(OR(K6="",O6="Mut+ext"),0,IF(ISERROR(T6+U6)=TRUE,T6,T6+U6))</f>
        <v>88</v>
      </c>
      <c r="W6" s="48">
        <f>IF(OR(K6="",O6="Mut+ext"),0,IF(ISERROR(U6+T6*VLOOKUP(K6,Paramétrage!$C$6:$E$29,3,0))=TRUE,V6,U6+T6*VLOOKUP(K6,Paramétrage!$C$6:$E$29,3,0)))</f>
        <v>88</v>
      </c>
      <c r="X6" s="208" t="s">
        <v>43</v>
      </c>
      <c r="Y6" s="209"/>
      <c r="Z6" s="210"/>
      <c r="AA6" s="32" t="s">
        <v>44</v>
      </c>
      <c r="AB6" s="19"/>
      <c r="AC6" s="33">
        <f t="shared" ref="AC6:AC15" si="1">IF(F6="",0,IF(I6="",0,IF(SUMIF($F$6:$F$15,F6,$M$6:$M$15)=0,0,IF(OR(J6="",I6="obligatoire"),AD6/SUMIF($F$6:$F$15,F6,$M$6:$M$15),AD6/(SUMIF($F$6:$F$15,F6,$M$6:$M$15)/J6)))))</f>
        <v>5.28</v>
      </c>
      <c r="AD6" s="232">
        <f t="shared" ref="AD6:AD15" si="2">L6*M6</f>
        <v>1980</v>
      </c>
    </row>
    <row r="7" spans="1:30">
      <c r="A7" s="215"/>
      <c r="B7" s="225"/>
      <c r="C7" s="233"/>
      <c r="D7" s="234"/>
      <c r="E7" s="228"/>
      <c r="F7" s="165" t="s">
        <v>38</v>
      </c>
      <c r="G7" s="27" t="s">
        <v>45</v>
      </c>
      <c r="H7" s="25"/>
      <c r="I7" s="31" t="s">
        <v>40</v>
      </c>
      <c r="J7" s="17">
        <v>1</v>
      </c>
      <c r="K7" s="166" t="s">
        <v>41</v>
      </c>
      <c r="L7" s="22">
        <v>22</v>
      </c>
      <c r="M7" s="159">
        <f>321-111</f>
        <v>210</v>
      </c>
      <c r="N7" s="160">
        <v>25</v>
      </c>
      <c r="O7" s="18" t="s">
        <v>42</v>
      </c>
      <c r="P7" s="175"/>
      <c r="Q7" s="176"/>
      <c r="R7" s="177"/>
      <c r="S7" s="47">
        <f>IF(OR(N7="",K7=Paramétrage!$C$10,K7=Paramétrage!$C$13,K7=Paramétrage!$C$17,K7=Paramétrage!$C$20,K7=Paramétrage!$C$24,K7=Paramétrage!$C$27,AND(K7&lt;&gt;Paramétrage!$C$9,O7="Mut+ext")),0,ROUNDUP(M7/N7,0))</f>
        <v>9</v>
      </c>
      <c r="T7" s="229">
        <f>IF(OR(K7="",O7="Mut+ext"),0,IF(VLOOKUP(K7,Paramétrage!$C$6:$E$29,2,0)=0,0,IF(N7="","saisir capacité",L7*S7*VLOOKUP(K7,Paramétrage!$C$6:$E$29,2,0))))</f>
        <v>198</v>
      </c>
      <c r="U7" s="230"/>
      <c r="V7" s="231">
        <f t="shared" si="0"/>
        <v>198</v>
      </c>
      <c r="W7" s="48">
        <f>IF(OR(K7="",O7="Mut+ext"),0,IF(ISERROR(U7+T7*VLOOKUP(K7,Paramétrage!$C$6:$E$29,3,0))=TRUE,V7,U7+T7*VLOOKUP(K7,Paramétrage!$C$6:$E$29,3,0)))</f>
        <v>198</v>
      </c>
      <c r="X7" s="208" t="s">
        <v>46</v>
      </c>
      <c r="Y7" s="209"/>
      <c r="Z7" s="210"/>
      <c r="AA7" s="32" t="s">
        <v>44</v>
      </c>
      <c r="AB7" s="19"/>
      <c r="AC7" s="33">
        <f t="shared" si="1"/>
        <v>12.32</v>
      </c>
      <c r="AD7" s="235">
        <f t="shared" si="2"/>
        <v>4620</v>
      </c>
    </row>
    <row r="8" spans="1:30">
      <c r="A8" s="215"/>
      <c r="B8" s="225"/>
      <c r="C8" s="233"/>
      <c r="D8" s="234"/>
      <c r="E8" s="228"/>
      <c r="F8" s="165" t="s">
        <v>38</v>
      </c>
      <c r="G8" s="27" t="s">
        <v>47</v>
      </c>
      <c r="H8" s="25"/>
      <c r="I8" s="31" t="s">
        <v>40</v>
      </c>
      <c r="J8" s="17">
        <v>1</v>
      </c>
      <c r="K8" s="166" t="s">
        <v>41</v>
      </c>
      <c r="L8" s="22">
        <v>22</v>
      </c>
      <c r="M8" s="159">
        <f>102-27</f>
        <v>75</v>
      </c>
      <c r="N8" s="160">
        <v>25</v>
      </c>
      <c r="O8" s="18" t="s">
        <v>42</v>
      </c>
      <c r="P8" s="175"/>
      <c r="Q8" s="176"/>
      <c r="R8" s="177"/>
      <c r="S8" s="47">
        <f>IF(OR(N8="",K8=Paramétrage!$C$10,K8=Paramétrage!$C$13,K8=Paramétrage!$C$17,K8=Paramétrage!$C$20,K8=Paramétrage!$C$24,K8=Paramétrage!$C$27,AND(K8&lt;&gt;Paramétrage!$C$9,O8="Mut+ext")),0,ROUNDUP(M8/N8,0))</f>
        <v>3</v>
      </c>
      <c r="T8" s="229">
        <f>IF(OR(K8="",O8="Mut+ext"),0,IF(VLOOKUP(K8,Paramétrage!$C$6:$E$29,2,0)=0,0,IF(N8="","saisir capacité",L8*S8*VLOOKUP(K8,Paramétrage!$C$6:$E$29,2,0))))</f>
        <v>66</v>
      </c>
      <c r="U8" s="230"/>
      <c r="V8" s="231">
        <f t="shared" si="0"/>
        <v>66</v>
      </c>
      <c r="W8" s="48">
        <f>IF(OR(K8="",O8="Mut+ext"),0,IF(ISERROR(U8+T8*VLOOKUP(K8,Paramétrage!$C$6:$E$29,3,0))=TRUE,V8,U8+T8*VLOOKUP(K8,Paramétrage!$C$6:$E$29,3,0)))</f>
        <v>66</v>
      </c>
      <c r="X8" s="208" t="s">
        <v>46</v>
      </c>
      <c r="Y8" s="209"/>
      <c r="Z8" s="210"/>
      <c r="AA8" s="32" t="s">
        <v>44</v>
      </c>
      <c r="AB8" s="19"/>
      <c r="AC8" s="33">
        <f t="shared" si="1"/>
        <v>4.4000000000000004</v>
      </c>
      <c r="AD8" s="235">
        <f t="shared" si="2"/>
        <v>1650</v>
      </c>
    </row>
    <row r="9" spans="1:30">
      <c r="A9" s="215"/>
      <c r="B9" s="225"/>
      <c r="C9" s="233"/>
      <c r="D9" s="234"/>
      <c r="E9" s="228"/>
      <c r="F9" s="165"/>
      <c r="G9" s="27"/>
      <c r="H9" s="25"/>
      <c r="I9" s="31"/>
      <c r="J9" s="17"/>
      <c r="K9" s="166"/>
      <c r="L9" s="22"/>
      <c r="M9" s="159"/>
      <c r="N9" s="160"/>
      <c r="O9" s="18"/>
      <c r="P9" s="175"/>
      <c r="Q9" s="176"/>
      <c r="R9" s="177"/>
      <c r="S9" s="47">
        <f>IF(OR(N9="",K9=Paramétrage!$C$10,K9=Paramétrage!$C$13,K9=Paramétrage!$C$17,K9=Paramétrage!$C$20,K9=Paramétrage!$C$24,K9=Paramétrage!$C$27,AND(K9&lt;&gt;Paramétrage!$C$9,O9="Mut+ext")),0,ROUNDUP(M9/N9,0))</f>
        <v>0</v>
      </c>
      <c r="T9" s="229">
        <f>IF(OR(K9="",O9="Mut+ext"),0,IF(VLOOKUP(K9,Paramétrage!$C$6:$E$29,2,0)=0,0,IF(N9="","saisir capacité",L9*S9*VLOOKUP(K9,Paramétrage!$C$6:$E$29,2,0))))</f>
        <v>0</v>
      </c>
      <c r="U9" s="230"/>
      <c r="V9" s="231">
        <f t="shared" si="0"/>
        <v>0</v>
      </c>
      <c r="W9" s="48">
        <f>IF(OR(K9="",O9="Mut+ext"),0,IF(ISERROR(U9+T9*VLOOKUP(K9,Paramétrage!$C$6:$E$29,3,0))=TRUE,V9,U9+T9*VLOOKUP(K9,Paramétrage!$C$6:$E$29,3,0)))</f>
        <v>0</v>
      </c>
      <c r="X9" s="178"/>
      <c r="Y9" s="176"/>
      <c r="Z9" s="179"/>
      <c r="AA9" s="26"/>
      <c r="AB9" s="19"/>
      <c r="AC9" s="33">
        <f t="shared" si="1"/>
        <v>0</v>
      </c>
      <c r="AD9" s="235">
        <f t="shared" si="2"/>
        <v>0</v>
      </c>
    </row>
    <row r="10" spans="1:30">
      <c r="A10" s="215"/>
      <c r="B10" s="225"/>
      <c r="C10" s="233"/>
      <c r="D10" s="234"/>
      <c r="E10" s="228"/>
      <c r="F10" s="165"/>
      <c r="G10" s="27"/>
      <c r="H10" s="25"/>
      <c r="I10" s="31"/>
      <c r="J10" s="17"/>
      <c r="K10" s="166"/>
      <c r="L10" s="22"/>
      <c r="M10" s="159"/>
      <c r="N10" s="160"/>
      <c r="O10" s="18"/>
      <c r="P10" s="175"/>
      <c r="Q10" s="176"/>
      <c r="R10" s="177"/>
      <c r="S10" s="47">
        <f>IF(OR(N10="",K10=Paramétrage!$C$10,K10=Paramétrage!$C$13,K10=Paramétrage!$C$17,K10=Paramétrage!$C$20,K10=Paramétrage!$C$24,K10=Paramétrage!$C$27,AND(K10&lt;&gt;Paramétrage!$C$9,O10="Mut+ext")),0,ROUNDUP(M10/N10,0))</f>
        <v>0</v>
      </c>
      <c r="T10" s="229">
        <f>IF(OR(K10="",O10="Mut+ext"),0,IF(VLOOKUP(K10,Paramétrage!$C$6:$E$29,2,0)=0,0,IF(N10="","saisir capacité",L10*S10*VLOOKUP(K10,Paramétrage!$C$6:$E$29,2,0))))</f>
        <v>0</v>
      </c>
      <c r="U10" s="230"/>
      <c r="V10" s="231">
        <f t="shared" si="0"/>
        <v>0</v>
      </c>
      <c r="W10" s="48">
        <f>IF(OR(K10="",O10="Mut+ext"),0,IF(ISERROR(U10+T10*VLOOKUP(K10,Paramétrage!$C$6:$E$29,3,0))=TRUE,V10,U10+T10*VLOOKUP(K10,Paramétrage!$C$6:$E$29,3,0)))</f>
        <v>0</v>
      </c>
      <c r="X10" s="178"/>
      <c r="Y10" s="176"/>
      <c r="Z10" s="179"/>
      <c r="AA10" s="152"/>
      <c r="AB10" s="19"/>
      <c r="AC10" s="33">
        <f t="shared" si="1"/>
        <v>0</v>
      </c>
      <c r="AD10" s="235">
        <f t="shared" si="2"/>
        <v>0</v>
      </c>
    </row>
    <row r="11" spans="1:30">
      <c r="A11" s="215"/>
      <c r="B11" s="225"/>
      <c r="C11" s="233"/>
      <c r="D11" s="234"/>
      <c r="E11" s="228"/>
      <c r="F11" s="165"/>
      <c r="G11" s="27"/>
      <c r="H11" s="25"/>
      <c r="I11" s="31"/>
      <c r="J11" s="17"/>
      <c r="K11" s="166"/>
      <c r="L11" s="21"/>
      <c r="M11" s="236"/>
      <c r="N11" s="160"/>
      <c r="O11" s="18"/>
      <c r="P11" s="175"/>
      <c r="Q11" s="176"/>
      <c r="R11" s="177"/>
      <c r="S11" s="47">
        <f>IF(OR(N11="",K11=Paramétrage!$C$10,K11=Paramétrage!$C$13,K11=Paramétrage!$C$17,K11=Paramétrage!$C$20,K11=Paramétrage!$C$24,K11=Paramétrage!$C$27,AND(K11&lt;&gt;Paramétrage!$C$9,O11="Mut+ext")),0,ROUNDUP(M11/N11,0))</f>
        <v>0</v>
      </c>
      <c r="T11" s="229">
        <f>IF(OR(K11="",O11="Mut+ext"),0,IF(VLOOKUP(K11,Paramétrage!$C$6:$E$29,2,0)=0,0,IF(N11="","saisir capacité",L11*S11*VLOOKUP(K11,Paramétrage!$C$6:$E$29,2,0))))</f>
        <v>0</v>
      </c>
      <c r="U11" s="230"/>
      <c r="V11" s="231">
        <f t="shared" si="0"/>
        <v>0</v>
      </c>
      <c r="W11" s="48">
        <f>IF(OR(K11="",O11="Mut+ext"),0,IF(ISERROR(U11+T11*VLOOKUP(K11,Paramétrage!$C$6:$E$29,3,0))=TRUE,V11,U11+T11*VLOOKUP(K11,Paramétrage!$C$6:$E$29,3,0)))</f>
        <v>0</v>
      </c>
      <c r="X11" s="178"/>
      <c r="Y11" s="176"/>
      <c r="Z11" s="179"/>
      <c r="AA11" s="152"/>
      <c r="AB11" s="19"/>
      <c r="AC11" s="33">
        <f>IF(F11="",0,IF(I11="",0,IF(SUMIF($F$6:$F$15,F11,$M$6:$M$15)=0,0,IF(OR(J11="",I11="obligatoire"),AD11/SUMIF($F$6:$F$15,F11,$M$6:$M$15),AD11/(SUMIF($F$6:$F$15,F11,$M$6:$M$15)/J11)))))</f>
        <v>0</v>
      </c>
      <c r="AD11" s="235">
        <f t="shared" si="2"/>
        <v>0</v>
      </c>
    </row>
    <row r="12" spans="1:30">
      <c r="A12" s="215"/>
      <c r="B12" s="225"/>
      <c r="C12" s="233"/>
      <c r="D12" s="234"/>
      <c r="E12" s="228"/>
      <c r="F12" s="165"/>
      <c r="G12" s="67"/>
      <c r="H12" s="25"/>
      <c r="I12" s="24"/>
      <c r="J12" s="17"/>
      <c r="K12" s="166"/>
      <c r="L12" s="21"/>
      <c r="M12" s="159"/>
      <c r="N12" s="160"/>
      <c r="O12" s="18"/>
      <c r="P12" s="175"/>
      <c r="Q12" s="176"/>
      <c r="R12" s="177"/>
      <c r="S12" s="47">
        <f>IF(OR(N12="",K12=Paramétrage!$C$10,K12=Paramétrage!$C$13,K12=Paramétrage!$C$17,K12=Paramétrage!$C$20,K12=Paramétrage!$C$24,K12=Paramétrage!$C$27,AND(K12&lt;&gt;Paramétrage!$C$9,O12="Mut+ext")),0,ROUNDUP(M12/N12,0))</f>
        <v>0</v>
      </c>
      <c r="T12" s="229">
        <f>IF(OR(K12="",O12="Mut+ext"),0,IF(VLOOKUP(K12,Paramétrage!$C$6:$E$29,2,0)=0,0,IF(N12="","saisir capacité",L12*S12*VLOOKUP(K12,Paramétrage!$C$6:$E$29,2,0))))</f>
        <v>0</v>
      </c>
      <c r="U12" s="230"/>
      <c r="V12" s="231">
        <f t="shared" si="0"/>
        <v>0</v>
      </c>
      <c r="W12" s="48">
        <f>IF(OR(K12="",O12="Mut+ext"),0,IF(ISERROR(U12+T12*VLOOKUP(K12,Paramétrage!$C$6:$E$29,3,0))=TRUE,V12,U12+T12*VLOOKUP(K12,Paramétrage!$C$6:$E$29,3,0)))</f>
        <v>0</v>
      </c>
      <c r="X12" s="178"/>
      <c r="Y12" s="176"/>
      <c r="Z12" s="179"/>
      <c r="AA12" s="152"/>
      <c r="AB12" s="19"/>
      <c r="AC12" s="33">
        <f t="shared" si="1"/>
        <v>0</v>
      </c>
      <c r="AD12" s="235">
        <f t="shared" si="2"/>
        <v>0</v>
      </c>
    </row>
    <row r="13" spans="1:30">
      <c r="A13" s="215"/>
      <c r="B13" s="225"/>
      <c r="C13" s="233"/>
      <c r="D13" s="234"/>
      <c r="E13" s="228"/>
      <c r="F13" s="165"/>
      <c r="G13" s="27"/>
      <c r="H13" s="25"/>
      <c r="I13" s="31"/>
      <c r="J13" s="17"/>
      <c r="K13" s="166"/>
      <c r="L13" s="22"/>
      <c r="M13" s="159"/>
      <c r="N13" s="160"/>
      <c r="O13" s="18"/>
      <c r="P13" s="175"/>
      <c r="Q13" s="176"/>
      <c r="R13" s="177"/>
      <c r="S13" s="47">
        <f>IF(OR(N13="",K13=Paramétrage!$C$10,K13=Paramétrage!$C$13,K13=Paramétrage!$C$17,K13=Paramétrage!$C$20,K13=Paramétrage!$C$24,K13=Paramétrage!$C$27,AND(K13&lt;&gt;Paramétrage!$C$9,O13="Mut+ext")),0,ROUNDUP(M13/N13,0))</f>
        <v>0</v>
      </c>
      <c r="T13" s="229">
        <f>IF(OR(K13="",O13="Mut+ext"),0,IF(VLOOKUP(K13,Paramétrage!$C$6:$E$29,2,0)=0,0,IF(N13="","saisir capacité",L13*S13*VLOOKUP(K13,Paramétrage!$C$6:$E$29,2,0))))</f>
        <v>0</v>
      </c>
      <c r="U13" s="230"/>
      <c r="V13" s="231">
        <f t="shared" ref="V13:V15" si="3">IF(OR(K13="",O13="Mut+ext"),0,IF(ISERROR(T13+U13)=TRUE,T13,T13+U13))</f>
        <v>0</v>
      </c>
      <c r="W13" s="48">
        <f>IF(OR(K13="",O13="Mut+ext"),0,IF(ISERROR(U13+T13*VLOOKUP(K13,Paramétrage!$C$6:$E$29,3,0))=TRUE,V13,U13+T13*VLOOKUP(K13,Paramétrage!$C$6:$E$29,3,0)))</f>
        <v>0</v>
      </c>
      <c r="X13" s="178"/>
      <c r="Y13" s="176"/>
      <c r="Z13" s="179"/>
      <c r="AA13" s="26"/>
      <c r="AB13" s="19"/>
      <c r="AC13" s="33">
        <f t="shared" si="1"/>
        <v>0</v>
      </c>
      <c r="AD13" s="235">
        <f t="shared" si="2"/>
        <v>0</v>
      </c>
    </row>
    <row r="14" spans="1:30">
      <c r="A14" s="215"/>
      <c r="B14" s="225"/>
      <c r="C14" s="233"/>
      <c r="D14" s="234"/>
      <c r="E14" s="228"/>
      <c r="F14" s="165"/>
      <c r="G14" s="27"/>
      <c r="H14" s="25"/>
      <c r="I14" s="31"/>
      <c r="J14" s="17"/>
      <c r="K14" s="166"/>
      <c r="L14" s="22"/>
      <c r="M14" s="159"/>
      <c r="N14" s="160"/>
      <c r="O14" s="18"/>
      <c r="P14" s="175"/>
      <c r="Q14" s="176"/>
      <c r="R14" s="177"/>
      <c r="S14" s="47">
        <f>IF(OR(N14="",K14=Paramétrage!$C$10,K14=Paramétrage!$C$13,K14=Paramétrage!$C$17,K14=Paramétrage!$C$20,K14=Paramétrage!$C$24,K14=Paramétrage!$C$27,AND(K14&lt;&gt;Paramétrage!$C$9,O14="Mut+ext")),0,ROUNDUP(M14/N14,0))</f>
        <v>0</v>
      </c>
      <c r="T14" s="229">
        <f>IF(OR(K14="",O14="Mut+ext"),0,IF(VLOOKUP(K14,Paramétrage!$C$6:$E$29,2,0)=0,0,IF(N14="","saisir capacité",L14*S14*VLOOKUP(K14,Paramétrage!$C$6:$E$29,2,0))))</f>
        <v>0</v>
      </c>
      <c r="U14" s="230"/>
      <c r="V14" s="231">
        <f t="shared" si="3"/>
        <v>0</v>
      </c>
      <c r="W14" s="48">
        <f>IF(OR(K14="",O14="Mut+ext"),0,IF(ISERROR(U14+T14*VLOOKUP(K14,Paramétrage!$C$6:$E$29,3,0))=TRUE,V14,U14+T14*VLOOKUP(K14,Paramétrage!$C$6:$E$29,3,0)))</f>
        <v>0</v>
      </c>
      <c r="X14" s="178"/>
      <c r="Y14" s="176"/>
      <c r="Z14" s="179"/>
      <c r="AA14" s="152"/>
      <c r="AB14" s="19"/>
      <c r="AC14" s="33">
        <f t="shared" si="1"/>
        <v>0</v>
      </c>
      <c r="AD14" s="235">
        <f t="shared" si="2"/>
        <v>0</v>
      </c>
    </row>
    <row r="15" spans="1:30">
      <c r="A15" s="215"/>
      <c r="B15" s="225"/>
      <c r="C15" s="233"/>
      <c r="D15" s="234"/>
      <c r="E15" s="228"/>
      <c r="F15" s="165"/>
      <c r="G15" s="27"/>
      <c r="H15" s="25"/>
      <c r="I15" s="31"/>
      <c r="J15" s="17"/>
      <c r="K15" s="166"/>
      <c r="L15" s="21"/>
      <c r="M15" s="236"/>
      <c r="N15" s="160"/>
      <c r="O15" s="18"/>
      <c r="P15" s="175"/>
      <c r="Q15" s="176"/>
      <c r="R15" s="177"/>
      <c r="S15" s="47">
        <f>IF(OR(N15="",K15=Paramétrage!$C$10,K15=Paramétrage!$C$13,K15=Paramétrage!$C$17,K15=Paramétrage!$C$20,K15=Paramétrage!$C$24,K15=Paramétrage!$C$27,AND(K15&lt;&gt;Paramétrage!$C$9,O15="Mut+ext")),0,ROUNDUP(M15/N15,0))</f>
        <v>0</v>
      </c>
      <c r="T15" s="229">
        <f>IF(OR(K15="",O15="Mut+ext"),0,IF(VLOOKUP(K15,Paramétrage!$C$6:$E$29,2,0)=0,0,IF(N15="","saisir capacité",L15*S15*VLOOKUP(K15,Paramétrage!$C$6:$E$29,2,0))))</f>
        <v>0</v>
      </c>
      <c r="U15" s="230"/>
      <c r="V15" s="231">
        <f t="shared" si="3"/>
        <v>0</v>
      </c>
      <c r="W15" s="48">
        <f>IF(OR(K15="",O15="Mut+ext"),0,IF(ISERROR(U15+T15*VLOOKUP(K15,Paramétrage!$C$6:$E$29,3,0))=TRUE,V15,U15+T15*VLOOKUP(K15,Paramétrage!$C$6:$E$29,3,0)))</f>
        <v>0</v>
      </c>
      <c r="X15" s="178"/>
      <c r="Y15" s="176"/>
      <c r="Z15" s="179"/>
      <c r="AA15" s="152"/>
      <c r="AB15" s="19"/>
      <c r="AC15" s="33">
        <f t="shared" si="1"/>
        <v>0</v>
      </c>
      <c r="AD15" s="235">
        <f t="shared" si="2"/>
        <v>0</v>
      </c>
    </row>
    <row r="16" spans="1:30">
      <c r="A16" s="215"/>
      <c r="B16" s="225"/>
      <c r="C16" s="237"/>
      <c r="D16" s="238"/>
      <c r="E16" s="239"/>
      <c r="F16" s="239"/>
      <c r="G16" s="68"/>
      <c r="H16" s="51"/>
      <c r="I16" s="35"/>
      <c r="J16" s="36"/>
      <c r="K16" s="240"/>
      <c r="L16" s="37">
        <f>AC16</f>
        <v>22</v>
      </c>
      <c r="M16" s="241"/>
      <c r="N16" s="241"/>
      <c r="O16" s="40"/>
      <c r="P16" s="38"/>
      <c r="Q16" s="38"/>
      <c r="R16" s="39"/>
      <c r="S16" s="52"/>
      <c r="T16" s="242">
        <f>SUM(T6:T15)</f>
        <v>352</v>
      </c>
      <c r="U16" s="240">
        <f>SUM(U6:U15)</f>
        <v>0</v>
      </c>
      <c r="V16" s="243">
        <f>SUM(V6:V15)</f>
        <v>352</v>
      </c>
      <c r="W16" s="41">
        <f>SUM(W6:W15)</f>
        <v>352</v>
      </c>
      <c r="X16" s="53"/>
      <c r="Y16" s="54"/>
      <c r="Z16" s="55"/>
      <c r="AA16" s="56"/>
      <c r="AB16" s="57"/>
      <c r="AC16" s="58">
        <f>SUM(AC6:AC15)</f>
        <v>22</v>
      </c>
      <c r="AD16" s="59">
        <f>SUM(AD6:AD15)</f>
        <v>8250</v>
      </c>
    </row>
    <row r="17" spans="1:30" ht="15.75" customHeight="1">
      <c r="A17" s="215"/>
      <c r="B17" s="225" t="s">
        <v>48</v>
      </c>
      <c r="C17" s="226"/>
      <c r="D17" s="227"/>
      <c r="E17" s="244"/>
      <c r="F17" s="165"/>
      <c r="G17" s="27"/>
      <c r="H17" s="25"/>
      <c r="I17" s="31"/>
      <c r="J17" s="17"/>
      <c r="K17" s="166"/>
      <c r="L17" s="22"/>
      <c r="M17" s="159"/>
      <c r="N17" s="160"/>
      <c r="O17" s="20"/>
      <c r="P17" s="175"/>
      <c r="Q17" s="176"/>
      <c r="R17" s="177"/>
      <c r="S17" s="47">
        <f>IF(OR(N17="",K17=Paramétrage!$C$10,K17=Paramétrage!$C$13,K17=Paramétrage!$C$17,K17=Paramétrage!$C$20,K17=Paramétrage!$C$24,K17=Paramétrage!$C$27,AND(K17&lt;&gt;Paramétrage!$C$9,O17="Mut+ext")),0,ROUNDUP(M17/N17,0))</f>
        <v>0</v>
      </c>
      <c r="T17" s="229">
        <f>IF(OR(K17="",O17="Mut+ext"),0,IF(VLOOKUP(K17,Paramétrage!$C$6:$E$29,2,0)=0,0,IF(N17="","saisir capacité",L17*S17*VLOOKUP(K17,Paramétrage!$C$6:$E$29,2,0))))</f>
        <v>0</v>
      </c>
      <c r="U17" s="230"/>
      <c r="V17" s="231">
        <f t="shared" ref="V17:V26" si="4">IF(OR(K17="",O17="Mut+ext"),0,IF(ISERROR(T17+U17)=TRUE,T17,T17+U17))</f>
        <v>0</v>
      </c>
      <c r="W17" s="48">
        <f>IF(OR(K17="",O17="Mut+ext"),0,IF(ISERROR(U17+T17*VLOOKUP(K17,Paramétrage!$C$6:$E$29,3,0))=TRUE,V17,U17+T17*VLOOKUP(K17,Paramétrage!$C$6:$E$29,3,0)))</f>
        <v>0</v>
      </c>
      <c r="X17" s="211"/>
      <c r="Y17" s="176"/>
      <c r="Z17" s="179"/>
      <c r="AA17" s="32" t="s">
        <v>49</v>
      </c>
      <c r="AB17" s="19"/>
      <c r="AC17" s="33">
        <f t="shared" ref="AC17:AC26" si="5">IF(F17="",0,IF(I17="",0,IF(SUMIF($F$17:$F$26,F17,$M$17:$M$26)=0,0,IF(OR(J17="",I17="obligatoire"),AD17/SUMIF($F$17:$F$26,F17,$M$17:$M$26),AD17/(SUMIF($F$17:$F$26,F17,$M$17:$M$26)/J17)))))</f>
        <v>0</v>
      </c>
      <c r="AD17" s="232">
        <f t="shared" ref="AD17:AD26" si="6">L17*M17</f>
        <v>0</v>
      </c>
    </row>
    <row r="18" spans="1:30">
      <c r="A18" s="215"/>
      <c r="B18" s="225"/>
      <c r="C18" s="233"/>
      <c r="D18" s="234"/>
      <c r="E18" s="244"/>
      <c r="F18" s="165"/>
      <c r="G18" s="27"/>
      <c r="H18" s="25"/>
      <c r="I18" s="31"/>
      <c r="J18" s="17"/>
      <c r="K18" s="166"/>
      <c r="L18" s="22"/>
      <c r="M18" s="159"/>
      <c r="N18" s="160"/>
      <c r="O18" s="18"/>
      <c r="P18" s="175"/>
      <c r="Q18" s="176"/>
      <c r="R18" s="177"/>
      <c r="S18" s="47">
        <f>IF(OR(N18="",K18=Paramétrage!$C$10,K18=Paramétrage!$C$13,K18=Paramétrage!$C$17,K18=Paramétrage!$C$20,K18=Paramétrage!$C$24,K18=Paramétrage!$C$27,AND(K18&lt;&gt;Paramétrage!$C$9,O18="Mut+ext")),0,ROUNDUP(M18/N18,0))</f>
        <v>0</v>
      </c>
      <c r="T18" s="229">
        <f>IF(OR(K18="",O18="Mut+ext"),0,IF(VLOOKUP(K18,Paramétrage!$C$6:$E$29,2,0)=0,0,IF(N18="","saisir capacité",L18*S18*VLOOKUP(K18,Paramétrage!$C$6:$E$29,2,0))))</f>
        <v>0</v>
      </c>
      <c r="U18" s="230"/>
      <c r="V18" s="231">
        <f t="shared" si="4"/>
        <v>0</v>
      </c>
      <c r="W18" s="48">
        <f>IF(OR(K18="",O18="Mut+ext"),0,IF(ISERROR(U18+T18*VLOOKUP(K18,Paramétrage!$C$6:$E$29,3,0))=TRUE,V18,U18+T18*VLOOKUP(K18,Paramétrage!$C$6:$E$29,3,0)))</f>
        <v>0</v>
      </c>
      <c r="X18" s="178"/>
      <c r="Y18" s="176"/>
      <c r="Z18" s="179"/>
      <c r="AA18" s="152"/>
      <c r="AB18" s="19"/>
      <c r="AC18" s="33">
        <f t="shared" si="5"/>
        <v>0</v>
      </c>
      <c r="AD18" s="235">
        <f t="shared" si="6"/>
        <v>0</v>
      </c>
    </row>
    <row r="19" spans="1:30">
      <c r="A19" s="215"/>
      <c r="B19" s="225"/>
      <c r="C19" s="233"/>
      <c r="D19" s="234"/>
      <c r="E19" s="244"/>
      <c r="F19" s="165"/>
      <c r="G19" s="27"/>
      <c r="H19" s="25"/>
      <c r="I19" s="31"/>
      <c r="J19" s="17"/>
      <c r="K19" s="166"/>
      <c r="L19" s="22"/>
      <c r="M19" s="159"/>
      <c r="N19" s="160"/>
      <c r="O19" s="18"/>
      <c r="P19" s="175"/>
      <c r="Q19" s="176"/>
      <c r="R19" s="177"/>
      <c r="S19" s="47">
        <f>IF(OR(N19="",K19=Paramétrage!$C$10,K19=Paramétrage!$C$13,K19=Paramétrage!$C$17,K19=Paramétrage!$C$20,K19=Paramétrage!$C$24,K19=Paramétrage!$C$27,AND(K19&lt;&gt;Paramétrage!$C$9,O19="Mut+ext")),0,ROUNDUP(M19/N19,0))</f>
        <v>0</v>
      </c>
      <c r="T19" s="229">
        <f>IF(OR(K19="",O19="Mut+ext"),0,IF(VLOOKUP(K19,Paramétrage!$C$6:$E$29,2,0)=0,0,IF(N19="","saisir capacité",L19*S19*VLOOKUP(K19,Paramétrage!$C$6:$E$29,2,0))))</f>
        <v>0</v>
      </c>
      <c r="U19" s="230"/>
      <c r="V19" s="231">
        <f t="shared" si="4"/>
        <v>0</v>
      </c>
      <c r="W19" s="48">
        <f>IF(OR(K19="",O19="Mut+ext"),0,IF(ISERROR(U19+T19*VLOOKUP(K19,Paramétrage!$C$6:$E$29,3,0))=TRUE,V19,U19+T19*VLOOKUP(K19,Paramétrage!$C$6:$E$29,3,0)))</f>
        <v>0</v>
      </c>
      <c r="X19" s="178"/>
      <c r="Y19" s="176"/>
      <c r="Z19" s="179"/>
      <c r="AA19" s="152"/>
      <c r="AB19" s="19"/>
      <c r="AC19" s="33">
        <f>IF(F19="",0,IF(I19="",0,IF(SUMIF($F$17:$F$26,F19,$M$17:$M$26)=0,0,IF(OR(J19="",I19="obligatoire"),AD19/SUMIF($F$17:$F$26,F19,$M$17:$M$26),AD19/(SUMIF($F$17:$F$26,F19,$M$17:$M$26)/J19)))))</f>
        <v>0</v>
      </c>
      <c r="AD19" s="235">
        <f t="shared" si="6"/>
        <v>0</v>
      </c>
    </row>
    <row r="20" spans="1:30">
      <c r="A20" s="215"/>
      <c r="B20" s="225"/>
      <c r="C20" s="233"/>
      <c r="D20" s="234"/>
      <c r="E20" s="244"/>
      <c r="F20" s="165"/>
      <c r="G20" s="27"/>
      <c r="H20" s="25"/>
      <c r="I20" s="31"/>
      <c r="J20" s="17"/>
      <c r="K20" s="166"/>
      <c r="L20" s="22"/>
      <c r="M20" s="159"/>
      <c r="N20" s="160"/>
      <c r="O20" s="18"/>
      <c r="P20" s="175"/>
      <c r="Q20" s="176"/>
      <c r="R20" s="177"/>
      <c r="S20" s="47">
        <f>IF(OR(N20="",K20=Paramétrage!$C$10,K20=Paramétrage!$C$13,K20=Paramétrage!$C$17,K20=Paramétrage!$C$20,K20=Paramétrage!$C$24,K20=Paramétrage!$C$27,AND(K20&lt;&gt;Paramétrage!$C$9,O20="Mut+ext")),0,ROUNDUP(M20/N20,0))</f>
        <v>0</v>
      </c>
      <c r="T20" s="229">
        <f>IF(OR(K20="",O20="Mut+ext"),0,IF(VLOOKUP(K20,Paramétrage!$C$6:$E$29,2,0)=0,0,IF(N20="","saisir capacité",L20*S20*VLOOKUP(K20,Paramétrage!$C$6:$E$29,2,0))))</f>
        <v>0</v>
      </c>
      <c r="U20" s="230"/>
      <c r="V20" s="231">
        <f t="shared" ref="V20:V23" si="7">IF(OR(K20="",O20="Mut+ext"),0,IF(ISERROR(T20+U20)=TRUE,T20,T20+U20))</f>
        <v>0</v>
      </c>
      <c r="W20" s="48">
        <f>IF(OR(K20="",O20="Mut+ext"),0,IF(ISERROR(U20+T20*VLOOKUP(K20,Paramétrage!$C$6:$E$29,3,0))=TRUE,V20,U20+T20*VLOOKUP(K20,Paramétrage!$C$6:$E$29,3,0)))</f>
        <v>0</v>
      </c>
      <c r="X20" s="178"/>
      <c r="Y20" s="176"/>
      <c r="Z20" s="179"/>
      <c r="AA20" s="26"/>
      <c r="AB20" s="19"/>
      <c r="AC20" s="33">
        <f t="shared" si="5"/>
        <v>0</v>
      </c>
      <c r="AD20" s="235">
        <f t="shared" si="6"/>
        <v>0</v>
      </c>
    </row>
    <row r="21" spans="1:30">
      <c r="A21" s="215"/>
      <c r="B21" s="225"/>
      <c r="C21" s="233"/>
      <c r="D21" s="234"/>
      <c r="E21" s="244"/>
      <c r="F21" s="165"/>
      <c r="G21" s="27"/>
      <c r="H21" s="25"/>
      <c r="I21" s="31"/>
      <c r="J21" s="17"/>
      <c r="K21" s="166"/>
      <c r="L21" s="22"/>
      <c r="M21" s="159"/>
      <c r="N21" s="160"/>
      <c r="O21" s="18"/>
      <c r="P21" s="175"/>
      <c r="Q21" s="176"/>
      <c r="R21" s="177"/>
      <c r="S21" s="47">
        <f>IF(OR(N21="",K21=Paramétrage!$C$10,K21=Paramétrage!$C$13,K21=Paramétrage!$C$17,K21=Paramétrage!$C$20,K21=Paramétrage!$C$24,K21=Paramétrage!$C$27,AND(K21&lt;&gt;Paramétrage!$C$9,O21="Mut+ext")),0,ROUNDUP(M21/N21,0))</f>
        <v>0</v>
      </c>
      <c r="T21" s="229">
        <f>IF(OR(K21="",O21="Mut+ext"),0,IF(VLOOKUP(K21,Paramétrage!$C$6:$E$29,2,0)=0,0,IF(N21="","saisir capacité",L21*S21*VLOOKUP(K21,Paramétrage!$C$6:$E$29,2,0))))</f>
        <v>0</v>
      </c>
      <c r="U21" s="230"/>
      <c r="V21" s="231">
        <f t="shared" si="7"/>
        <v>0</v>
      </c>
      <c r="W21" s="48">
        <f>IF(OR(K21="",O21="Mut+ext"),0,IF(ISERROR(U21+T21*VLOOKUP(K21,Paramétrage!$C$6:$E$29,3,0))=TRUE,V21,U21+T21*VLOOKUP(K21,Paramétrage!$C$6:$E$29,3,0)))</f>
        <v>0</v>
      </c>
      <c r="X21" s="178"/>
      <c r="Y21" s="176"/>
      <c r="Z21" s="179"/>
      <c r="AA21" s="152"/>
      <c r="AB21" s="19"/>
      <c r="AC21" s="33">
        <f t="shared" si="5"/>
        <v>0</v>
      </c>
      <c r="AD21" s="235">
        <f t="shared" si="6"/>
        <v>0</v>
      </c>
    </row>
    <row r="22" spans="1:30">
      <c r="A22" s="215"/>
      <c r="B22" s="225"/>
      <c r="C22" s="233"/>
      <c r="D22" s="234"/>
      <c r="E22" s="244"/>
      <c r="F22" s="165"/>
      <c r="G22" s="27"/>
      <c r="H22" s="25"/>
      <c r="I22" s="31"/>
      <c r="J22" s="17"/>
      <c r="K22" s="166"/>
      <c r="L22" s="21"/>
      <c r="M22" s="236"/>
      <c r="N22" s="160"/>
      <c r="O22" s="18"/>
      <c r="P22" s="175"/>
      <c r="Q22" s="176"/>
      <c r="R22" s="177"/>
      <c r="S22" s="47">
        <f>IF(OR(N22="",K22=Paramétrage!$C$10,K22=Paramétrage!$C$13,K22=Paramétrage!$C$17,K22=Paramétrage!$C$20,K22=Paramétrage!$C$24,K22=Paramétrage!$C$27,AND(K22&lt;&gt;Paramétrage!$C$9,O22="Mut+ext")),0,ROUNDUP(M22/N22,0))</f>
        <v>0</v>
      </c>
      <c r="T22" s="229">
        <f>IF(OR(K22="",O22="Mut+ext"),0,IF(VLOOKUP(K22,Paramétrage!$C$6:$E$29,2,0)=0,0,IF(N22="","saisir capacité",L22*S22*VLOOKUP(K22,Paramétrage!$C$6:$E$29,2,0))))</f>
        <v>0</v>
      </c>
      <c r="U22" s="230"/>
      <c r="V22" s="231">
        <f t="shared" si="7"/>
        <v>0</v>
      </c>
      <c r="W22" s="48">
        <f>IF(OR(K22="",O22="Mut+ext"),0,IF(ISERROR(U22+T22*VLOOKUP(K22,Paramétrage!$C$6:$E$29,3,0))=TRUE,V22,U22+T22*VLOOKUP(K22,Paramétrage!$C$6:$E$29,3,0)))</f>
        <v>0</v>
      </c>
      <c r="X22" s="178"/>
      <c r="Y22" s="176"/>
      <c r="Z22" s="179"/>
      <c r="AA22" s="152"/>
      <c r="AB22" s="19"/>
      <c r="AC22" s="33">
        <f t="shared" si="5"/>
        <v>0</v>
      </c>
      <c r="AD22" s="235">
        <f t="shared" si="6"/>
        <v>0</v>
      </c>
    </row>
    <row r="23" spans="1:30">
      <c r="A23" s="215"/>
      <c r="B23" s="225"/>
      <c r="C23" s="233"/>
      <c r="D23" s="234"/>
      <c r="E23" s="244"/>
      <c r="F23" s="165"/>
      <c r="G23" s="67"/>
      <c r="H23" s="25"/>
      <c r="I23" s="24"/>
      <c r="J23" s="17"/>
      <c r="K23" s="166"/>
      <c r="L23" s="21"/>
      <c r="M23" s="159"/>
      <c r="N23" s="160"/>
      <c r="O23" s="18"/>
      <c r="P23" s="175"/>
      <c r="Q23" s="176"/>
      <c r="R23" s="177"/>
      <c r="S23" s="47">
        <f>IF(OR(N23="",K23=Paramétrage!$C$10,K23=Paramétrage!$C$13,K23=Paramétrage!$C$17,K23=Paramétrage!$C$20,K23=Paramétrage!$C$24,K23=Paramétrage!$C$27,AND(K23&lt;&gt;Paramétrage!$C$9,O23="Mut+ext")),0,ROUNDUP(M23/N23,0))</f>
        <v>0</v>
      </c>
      <c r="T23" s="229">
        <f>IF(OR(K23="",O23="Mut+ext"),0,IF(VLOOKUP(K23,Paramétrage!$C$6:$E$29,2,0)=0,0,IF(N23="","saisir capacité",L23*S23*VLOOKUP(K23,Paramétrage!$C$6:$E$29,2,0))))</f>
        <v>0</v>
      </c>
      <c r="U23" s="230"/>
      <c r="V23" s="231">
        <f t="shared" si="7"/>
        <v>0</v>
      </c>
      <c r="W23" s="48">
        <f>IF(OR(K23="",O23="Mut+ext"),0,IF(ISERROR(U23+T23*VLOOKUP(K23,Paramétrage!$C$6:$E$29,3,0))=TRUE,V23,U23+T23*VLOOKUP(K23,Paramétrage!$C$6:$E$29,3,0)))</f>
        <v>0</v>
      </c>
      <c r="X23" s="178"/>
      <c r="Y23" s="176"/>
      <c r="Z23" s="179"/>
      <c r="AA23" s="152"/>
      <c r="AB23" s="19"/>
      <c r="AC23" s="33">
        <f t="shared" si="5"/>
        <v>0</v>
      </c>
      <c r="AD23" s="235">
        <f t="shared" si="6"/>
        <v>0</v>
      </c>
    </row>
    <row r="24" spans="1:30">
      <c r="A24" s="215"/>
      <c r="B24" s="225"/>
      <c r="C24" s="233"/>
      <c r="D24" s="234"/>
      <c r="E24" s="244"/>
      <c r="F24" s="165"/>
      <c r="G24" s="27"/>
      <c r="H24" s="25"/>
      <c r="I24" s="31"/>
      <c r="J24" s="17"/>
      <c r="K24" s="166"/>
      <c r="L24" s="22"/>
      <c r="M24" s="159"/>
      <c r="N24" s="160"/>
      <c r="O24" s="18"/>
      <c r="P24" s="175"/>
      <c r="Q24" s="176"/>
      <c r="R24" s="177"/>
      <c r="S24" s="47">
        <f>IF(OR(N24="",K24=Paramétrage!$C$10,K24=Paramétrage!$C$13,K24=Paramétrage!$C$17,K24=Paramétrage!$C$20,K24=Paramétrage!$C$24,K24=Paramétrage!$C$27,AND(K24&lt;&gt;Paramétrage!$C$9,O24="Mut+ext")),0,ROUNDUP(M24/N24,0))</f>
        <v>0</v>
      </c>
      <c r="T24" s="229">
        <f>IF(OR(K24="",O24="Mut+ext"),0,IF(VLOOKUP(K24,Paramétrage!$C$6:$E$29,2,0)=0,0,IF(N24="","saisir capacité",L24*S24*VLOOKUP(K24,Paramétrage!$C$6:$E$29,2,0))))</f>
        <v>0</v>
      </c>
      <c r="U24" s="230"/>
      <c r="V24" s="231">
        <f t="shared" si="4"/>
        <v>0</v>
      </c>
      <c r="W24" s="48">
        <f>IF(OR(K24="",O24="Mut+ext"),0,IF(ISERROR(U24+T24*VLOOKUP(K24,Paramétrage!$C$6:$E$29,3,0))=TRUE,V24,U24+T24*VLOOKUP(K24,Paramétrage!$C$6:$E$29,3,0)))</f>
        <v>0</v>
      </c>
      <c r="X24" s="178"/>
      <c r="Y24" s="176"/>
      <c r="Z24" s="179"/>
      <c r="AA24" s="26"/>
      <c r="AB24" s="19"/>
      <c r="AC24" s="33">
        <f t="shared" si="5"/>
        <v>0</v>
      </c>
      <c r="AD24" s="235">
        <f t="shared" si="6"/>
        <v>0</v>
      </c>
    </row>
    <row r="25" spans="1:30">
      <c r="A25" s="215"/>
      <c r="B25" s="225"/>
      <c r="C25" s="233"/>
      <c r="D25" s="234"/>
      <c r="E25" s="244"/>
      <c r="F25" s="165"/>
      <c r="G25" s="27"/>
      <c r="H25" s="25"/>
      <c r="I25" s="31"/>
      <c r="J25" s="17"/>
      <c r="K25" s="166"/>
      <c r="L25" s="22"/>
      <c r="M25" s="159"/>
      <c r="N25" s="160"/>
      <c r="O25" s="18"/>
      <c r="P25" s="175"/>
      <c r="Q25" s="176"/>
      <c r="R25" s="177"/>
      <c r="S25" s="47">
        <f>IF(OR(N25="",K25=Paramétrage!$C$10,K25=Paramétrage!$C$13,K25=Paramétrage!$C$17,K25=Paramétrage!$C$20,K25=Paramétrage!$C$24,K25=Paramétrage!$C$27,AND(K25&lt;&gt;Paramétrage!$C$9,O25="Mut+ext")),0,ROUNDUP(M25/N25,0))</f>
        <v>0</v>
      </c>
      <c r="T25" s="229">
        <f>IF(OR(K25="",O25="Mut+ext"),0,IF(VLOOKUP(K25,Paramétrage!$C$6:$E$29,2,0)=0,0,IF(N25="","saisir capacité",L25*S25*VLOOKUP(K25,Paramétrage!$C$6:$E$29,2,0))))</f>
        <v>0</v>
      </c>
      <c r="U25" s="230"/>
      <c r="V25" s="231">
        <f t="shared" si="4"/>
        <v>0</v>
      </c>
      <c r="W25" s="48">
        <f>IF(OR(K25="",O25="Mut+ext"),0,IF(ISERROR(U25+T25*VLOOKUP(K25,Paramétrage!$C$6:$E$29,3,0))=TRUE,V25,U25+T25*VLOOKUP(K25,Paramétrage!$C$6:$E$29,3,0)))</f>
        <v>0</v>
      </c>
      <c r="X25" s="178"/>
      <c r="Y25" s="176"/>
      <c r="Z25" s="179"/>
      <c r="AA25" s="152"/>
      <c r="AB25" s="19"/>
      <c r="AC25" s="33">
        <f t="shared" si="5"/>
        <v>0</v>
      </c>
      <c r="AD25" s="235">
        <f t="shared" si="6"/>
        <v>0</v>
      </c>
    </row>
    <row r="26" spans="1:30">
      <c r="A26" s="215"/>
      <c r="B26" s="225"/>
      <c r="C26" s="233"/>
      <c r="D26" s="234"/>
      <c r="E26" s="244"/>
      <c r="F26" s="165"/>
      <c r="G26" s="27"/>
      <c r="H26" s="25"/>
      <c r="I26" s="31"/>
      <c r="J26" s="17"/>
      <c r="K26" s="166"/>
      <c r="L26" s="21"/>
      <c r="M26" s="236"/>
      <c r="N26" s="160"/>
      <c r="O26" s="18"/>
      <c r="P26" s="175"/>
      <c r="Q26" s="176"/>
      <c r="R26" s="177"/>
      <c r="S26" s="47">
        <f>IF(OR(N26="",K26=Paramétrage!$C$10,K26=Paramétrage!$C$13,K26=Paramétrage!$C$17,K26=Paramétrage!$C$20,K26=Paramétrage!$C$24,K26=Paramétrage!$C$27,AND(K26&lt;&gt;Paramétrage!$C$9,O26="Mut+ext")),0,ROUNDUP(M26/N26,0))</f>
        <v>0</v>
      </c>
      <c r="T26" s="229">
        <f>IF(OR(K26="",O26="Mut+ext"),0,IF(VLOOKUP(K26,Paramétrage!$C$6:$E$29,2,0)=0,0,IF(N26="","saisir capacité",L26*S26*VLOOKUP(K26,Paramétrage!$C$6:$E$29,2,0))))</f>
        <v>0</v>
      </c>
      <c r="U26" s="230"/>
      <c r="V26" s="231">
        <f t="shared" si="4"/>
        <v>0</v>
      </c>
      <c r="W26" s="48">
        <f>IF(OR(K26="",O26="Mut+ext"),0,IF(ISERROR(U26+T26*VLOOKUP(K26,Paramétrage!$C$6:$E$29,3,0))=TRUE,V26,U26+T26*VLOOKUP(K26,Paramétrage!$C$6:$E$29,3,0)))</f>
        <v>0</v>
      </c>
      <c r="X26" s="178"/>
      <c r="Y26" s="176"/>
      <c r="Z26" s="179"/>
      <c r="AA26" s="152"/>
      <c r="AB26" s="19"/>
      <c r="AC26" s="33">
        <f t="shared" si="5"/>
        <v>0</v>
      </c>
      <c r="AD26" s="235">
        <f t="shared" si="6"/>
        <v>0</v>
      </c>
    </row>
    <row r="27" spans="1:30">
      <c r="A27" s="215"/>
      <c r="B27" s="225"/>
      <c r="C27" s="237"/>
      <c r="D27" s="238"/>
      <c r="E27" s="239"/>
      <c r="F27" s="239"/>
      <c r="G27" s="68"/>
      <c r="H27" s="51"/>
      <c r="I27" s="35"/>
      <c r="J27" s="36"/>
      <c r="K27" s="240"/>
      <c r="L27" s="37">
        <f>AC27</f>
        <v>0</v>
      </c>
      <c r="M27" s="241"/>
      <c r="N27" s="241"/>
      <c r="O27" s="40"/>
      <c r="P27" s="38"/>
      <c r="Q27" s="38"/>
      <c r="R27" s="39"/>
      <c r="S27" s="52"/>
      <c r="T27" s="242">
        <f>SUM(T17:T26)</f>
        <v>0</v>
      </c>
      <c r="U27" s="240">
        <f>SUM(U17:U26)</f>
        <v>0</v>
      </c>
      <c r="V27" s="243">
        <f>SUM(V17:V26)</f>
        <v>0</v>
      </c>
      <c r="W27" s="41">
        <f>SUM(W17:W26)</f>
        <v>0</v>
      </c>
      <c r="X27" s="53"/>
      <c r="Y27" s="54"/>
      <c r="Z27" s="55"/>
      <c r="AA27" s="56"/>
      <c r="AB27" s="57"/>
      <c r="AC27" s="58">
        <f>SUM(AC17:AC26)</f>
        <v>0</v>
      </c>
      <c r="AD27" s="59">
        <f>SUM(AD17:AD26)</f>
        <v>0</v>
      </c>
    </row>
    <row r="28" spans="1:30" s="69" customFormat="1" ht="16.149999999999999" thickBot="1">
      <c r="A28" s="215"/>
      <c r="B28" s="86"/>
      <c r="C28" s="86"/>
      <c r="D28" s="87"/>
      <c r="E28" s="88"/>
      <c r="F28" s="89"/>
      <c r="G28" s="90"/>
      <c r="H28" s="91"/>
      <c r="I28" s="92"/>
      <c r="J28" s="93"/>
      <c r="K28" s="94"/>
      <c r="L28" s="95">
        <f>L27+L16</f>
        <v>22</v>
      </c>
      <c r="M28" s="91"/>
      <c r="N28" s="96"/>
      <c r="O28" s="97"/>
      <c r="P28" s="98"/>
      <c r="Q28" s="98"/>
      <c r="R28" s="99"/>
      <c r="S28" s="100"/>
      <c r="T28" s="101">
        <f>T16+T27</f>
        <v>352</v>
      </c>
      <c r="U28" s="94"/>
      <c r="V28" s="101">
        <f>V16+V27</f>
        <v>352</v>
      </c>
      <c r="W28" s="101">
        <f>W16+W27</f>
        <v>352</v>
      </c>
      <c r="X28" s="102"/>
      <c r="Y28" s="103"/>
      <c r="Z28" s="104"/>
      <c r="AA28" s="105"/>
      <c r="AB28" s="106"/>
      <c r="AC28" s="77"/>
      <c r="AD28" s="78"/>
    </row>
    <row r="29" spans="1:30" ht="15.75" customHeight="1">
      <c r="A29" s="216" t="s">
        <v>50</v>
      </c>
      <c r="B29" s="245" t="s">
        <v>51</v>
      </c>
      <c r="C29" s="246" t="s">
        <v>37</v>
      </c>
      <c r="D29" s="247"/>
      <c r="E29" s="248">
        <v>6</v>
      </c>
      <c r="F29" s="249" t="s">
        <v>52</v>
      </c>
      <c r="G29" s="79" t="s">
        <v>53</v>
      </c>
      <c r="H29" s="80"/>
      <c r="I29" s="81" t="s">
        <v>40</v>
      </c>
      <c r="J29" s="82"/>
      <c r="K29" s="250" t="s">
        <v>54</v>
      </c>
      <c r="L29" s="83">
        <v>22</v>
      </c>
      <c r="M29" s="251">
        <v>110</v>
      </c>
      <c r="N29" s="252">
        <v>200</v>
      </c>
      <c r="O29" s="84"/>
      <c r="P29" s="182"/>
      <c r="Q29" s="183"/>
      <c r="R29" s="184"/>
      <c r="S29" s="128">
        <f>IF(OR(N29="",K29=Paramétrage!$C$10,K29=Paramétrage!$C$13,K29=Paramétrage!$C$17,K29=Paramétrage!$C$20,K29=Paramétrage!$C$24,K29=Paramétrage!$C$27,AND(K29&lt;&gt;Paramétrage!$C$9,O29="Mut+ext")),0,ROUNDUP(M29/N29,0))</f>
        <v>1</v>
      </c>
      <c r="T29" s="253">
        <f>IF(OR(K29="",O29="Mut+ext"),0,IF(VLOOKUP(K29,Paramétrage!$C$6:$E$29,2,0)=0,0,IF(N29="","saisir capacité",L29*S29*VLOOKUP(K29,Paramétrage!$C$6:$E$29,2,0))))</f>
        <v>22</v>
      </c>
      <c r="U29" s="254"/>
      <c r="V29" s="255">
        <f t="shared" ref="V29:V47" si="8">IF(OR(K29="",O29="Mut+ext"),0,IF(ISERROR(T29+U29)=TRUE,T29,T29+U29))</f>
        <v>22</v>
      </c>
      <c r="W29" s="129">
        <f>IF(OR(K29="",O29="Mut+ext"),0,IF(ISERROR(U29+T29*VLOOKUP(K29,Paramétrage!$C$6:$E$29,3,0))=TRUE,V29,U29+T29*VLOOKUP(K29,Paramétrage!$C$6:$E$29,3,0)))</f>
        <v>33</v>
      </c>
      <c r="X29" s="212"/>
      <c r="Y29" s="183"/>
      <c r="Z29" s="213"/>
      <c r="AA29" s="153" t="s">
        <v>55</v>
      </c>
      <c r="AB29" s="85"/>
      <c r="AC29" s="33">
        <f>IF(F29="",0,IF(I29="",0,IF(SUMIF($F$29:$F$47,F29,$M$29:$M$47)=0,0,IF(OR(J29="",I29="obligatoire"),AD29/SUMIF($F$29:$F$47,F29,$M$29:$M$47),AD29/(SUMIF($F$29:$F$47,F29,$M$29:$M$47)/J29)))))</f>
        <v>4.5660377358490569</v>
      </c>
      <c r="AD29" s="232">
        <f>L29*M29</f>
        <v>2420</v>
      </c>
    </row>
    <row r="30" spans="1:30">
      <c r="A30" s="217"/>
      <c r="B30" s="225"/>
      <c r="C30" s="233"/>
      <c r="D30" s="234"/>
      <c r="E30" s="244"/>
      <c r="F30" s="165" t="s">
        <v>56</v>
      </c>
      <c r="G30" s="27" t="s">
        <v>53</v>
      </c>
      <c r="H30" s="25"/>
      <c r="I30" s="31" t="s">
        <v>40</v>
      </c>
      <c r="J30" s="17"/>
      <c r="K30" s="166" t="s">
        <v>41</v>
      </c>
      <c r="L30" s="22">
        <v>22</v>
      </c>
      <c r="M30" s="157">
        <v>110</v>
      </c>
      <c r="N30" s="160">
        <v>25</v>
      </c>
      <c r="O30" s="18"/>
      <c r="P30" s="175"/>
      <c r="Q30" s="176"/>
      <c r="R30" s="177"/>
      <c r="S30" s="49">
        <f>IF(OR(N30="",K30=Paramétrage!$C$10,K30=Paramétrage!$C$13,K30=Paramétrage!$C$17,K30=Paramétrage!$C$20,K30=Paramétrage!$C$24,K30=Paramétrage!$C$27,AND(K30&lt;&gt;Paramétrage!$C$9,O30="Mut+ext")),0,ROUNDUP(M30/N30,0))</f>
        <v>5</v>
      </c>
      <c r="T30" s="256">
        <f>IF(OR(K30="",O30="Mut+ext"),0,IF(VLOOKUP(K30,Paramétrage!$C$6:$E$29,2,0)=0,0,IF(N30="","saisir capacité",L30*S30*VLOOKUP(K30,Paramétrage!$C$6:$E$29,2,0))))</f>
        <v>110</v>
      </c>
      <c r="U30" s="230"/>
      <c r="V30" s="257">
        <f t="shared" si="8"/>
        <v>110</v>
      </c>
      <c r="W30" s="50">
        <f>IF(OR(K30="",O30="Mut+ext"),0,IF(ISERROR(U30+T30*VLOOKUP(K30,Paramétrage!$C$6:$E$29,3,0))=TRUE,V30,U30+T30*VLOOKUP(K30,Paramétrage!$C$6:$E$29,3,0)))</f>
        <v>110</v>
      </c>
      <c r="X30" s="178"/>
      <c r="Y30" s="176"/>
      <c r="Z30" s="179"/>
      <c r="AA30" s="152" t="s">
        <v>57</v>
      </c>
      <c r="AB30" s="19"/>
      <c r="AC30" s="33">
        <f t="shared" ref="AC30:AC47" si="9">IF(F30="",0,IF(I30="",0,IF(SUMIF($F$29:$F$47,F30,$M$29:$M$47)=0,0,IF(OR(J30="",I30="obligatoire"),AD30/SUMIF($F$29:$F$47,F30,$M$29:$M$47),AD30/(SUMIF($F$29:$F$47,F30,$M$29:$M$47)/J30)))))</f>
        <v>4.5660377358490569</v>
      </c>
      <c r="AD30" s="232">
        <f t="shared" ref="AD30:AD47" si="10">L30*M30</f>
        <v>2420</v>
      </c>
    </row>
    <row r="31" spans="1:30">
      <c r="A31" s="217"/>
      <c r="B31" s="225"/>
      <c r="C31" s="233"/>
      <c r="D31" s="234"/>
      <c r="E31" s="244"/>
      <c r="F31" s="165" t="s">
        <v>58</v>
      </c>
      <c r="G31" s="27" t="s">
        <v>59</v>
      </c>
      <c r="H31" s="25"/>
      <c r="I31" s="31" t="s">
        <v>60</v>
      </c>
      <c r="J31" s="17">
        <v>1</v>
      </c>
      <c r="K31" s="166" t="s">
        <v>41</v>
      </c>
      <c r="L31" s="22">
        <v>22</v>
      </c>
      <c r="M31" s="159">
        <v>50</v>
      </c>
      <c r="N31" s="160">
        <v>25</v>
      </c>
      <c r="O31" s="18"/>
      <c r="P31" s="175"/>
      <c r="Q31" s="176"/>
      <c r="R31" s="177"/>
      <c r="S31" s="49">
        <f>IF(OR(N31="",K31=Paramétrage!$C$10,K31=Paramétrage!$C$13,K31=Paramétrage!$C$17,K31=Paramétrage!$C$20,K31=Paramétrage!$C$24,K31=Paramétrage!$C$27,AND(K31&lt;&gt;Paramétrage!$C$9,O31="Mut+ext")),0,ROUNDUP(M31/N31,0))</f>
        <v>2</v>
      </c>
      <c r="T31" s="256">
        <f>IF(OR(K31="",O31="Mut+ext"),0,IF(VLOOKUP(K31,Paramétrage!$C$6:$E$29,2,0)=0,0,IF(N31="","saisir capacité",L31*S31*VLOOKUP(K31,Paramétrage!$C$6:$E$29,2,0))))</f>
        <v>44</v>
      </c>
      <c r="U31" s="230"/>
      <c r="V31" s="257">
        <f t="shared" si="8"/>
        <v>44</v>
      </c>
      <c r="W31" s="50">
        <f>IF(OR(K31="",O31="Mut+ext"),0,IF(ISERROR(U31+T31*VLOOKUP(K31,Paramétrage!$C$6:$E$29,3,0))=TRUE,V31,U31+T31*VLOOKUP(K31,Paramétrage!$C$6:$E$29,3,0)))</f>
        <v>44</v>
      </c>
      <c r="X31" s="178"/>
      <c r="Y31" s="176"/>
      <c r="Z31" s="179"/>
      <c r="AA31" s="152" t="s">
        <v>61</v>
      </c>
      <c r="AB31" s="19"/>
      <c r="AC31" s="33">
        <f>IF(F31="",0,IF(I31="",0,IF(SUMIF($F$29:$F$47,F31,$M$29:$M$47)=0,0,IF(OR(J31="",I31="obligatoire"),AD31/SUMIF($F$29:$F$47,F31,$M$29:$M$47),AD31/(SUMIF($F$29:$F$47,F31,$M$29:$M$47)/J31)))))</f>
        <v>2.6506024096385543</v>
      </c>
      <c r="AD31" s="232">
        <f t="shared" si="10"/>
        <v>1100</v>
      </c>
    </row>
    <row r="32" spans="1:30">
      <c r="A32" s="217"/>
      <c r="B32" s="225"/>
      <c r="C32" s="233"/>
      <c r="D32" s="234"/>
      <c r="E32" s="244"/>
      <c r="F32" s="167" t="s">
        <v>58</v>
      </c>
      <c r="G32" s="140" t="s">
        <v>62</v>
      </c>
      <c r="H32" s="143"/>
      <c r="I32" s="24" t="s">
        <v>60</v>
      </c>
      <c r="J32" s="144">
        <v>1</v>
      </c>
      <c r="K32" s="258" t="s">
        <v>41</v>
      </c>
      <c r="L32" s="21">
        <v>22</v>
      </c>
      <c r="M32" s="259">
        <v>30</v>
      </c>
      <c r="N32" s="260">
        <v>25</v>
      </c>
      <c r="O32" s="142"/>
      <c r="P32" s="175"/>
      <c r="Q32" s="176"/>
      <c r="R32" s="177"/>
      <c r="S32" s="49">
        <f>IF(OR(N32="",K32=Paramétrage!$C$10,K32=Paramétrage!$C$13,K32=Paramétrage!$C$17,K32=Paramétrage!$C$20,K32=Paramétrage!$C$24,K32=Paramétrage!$C$27,AND(K32&lt;&gt;Paramétrage!$C$9,O32="Mut+ext")),0,ROUNDUP(M32/N32,0))</f>
        <v>2</v>
      </c>
      <c r="T32" s="256">
        <f>IF(OR(K32="",O32="Mut+ext"),0,IF(VLOOKUP(K32,Paramétrage!$C$6:$E$29,2,0)=0,0,IF(N32="","saisir capacité",L32*S32*VLOOKUP(K32,Paramétrage!$C$6:$E$29,2,0))))</f>
        <v>44</v>
      </c>
      <c r="U32" s="230"/>
      <c r="V32" s="257">
        <f t="shared" si="8"/>
        <v>44</v>
      </c>
      <c r="W32" s="50">
        <f>IF(OR(K32="",O32="Mut+ext"),0,IF(ISERROR(U32+T32*VLOOKUP(K32,Paramétrage!$C$6:$E$29,3,0))=TRUE,V32,U32+T32*VLOOKUP(K32,Paramétrage!$C$6:$E$29,3,0)))</f>
        <v>44</v>
      </c>
      <c r="X32" s="178"/>
      <c r="Y32" s="176"/>
      <c r="Z32" s="179"/>
      <c r="AA32" s="26" t="s">
        <v>63</v>
      </c>
      <c r="AB32" s="19"/>
      <c r="AC32" s="33">
        <f t="shared" si="9"/>
        <v>1.5903614457831325</v>
      </c>
      <c r="AD32" s="232">
        <f t="shared" si="10"/>
        <v>660</v>
      </c>
    </row>
    <row r="33" spans="1:30">
      <c r="A33" s="217"/>
      <c r="B33" s="225"/>
      <c r="C33" s="233"/>
      <c r="D33" s="234"/>
      <c r="E33" s="244"/>
      <c r="F33" s="165" t="s">
        <v>58</v>
      </c>
      <c r="G33" s="145"/>
      <c r="H33" s="25"/>
      <c r="I33" s="146"/>
      <c r="J33" s="17"/>
      <c r="K33" s="166"/>
      <c r="L33" s="22"/>
      <c r="M33" s="157"/>
      <c r="N33" s="158"/>
      <c r="O33" s="18"/>
      <c r="P33" s="175"/>
      <c r="Q33" s="176"/>
      <c r="R33" s="177"/>
      <c r="S33" s="49">
        <f>IF(OR(N33="",K33=Paramétrage!$C$10,K33=Paramétrage!$C$13,K33=Paramétrage!$C$17,K33=Paramétrage!$C$20,K33=Paramétrage!$C$24,K33=Paramétrage!$C$27,AND(K33&lt;&gt;Paramétrage!$C$9,O33="Mut+ext")),0,ROUNDUP(M33/N33,0))</f>
        <v>0</v>
      </c>
      <c r="T33" s="256">
        <f>IF(OR(K33="",O33="Mut+ext"),0,IF(VLOOKUP(K33,Paramétrage!$C$6:$E$29,2,0)=0,0,IF(N33="","saisir capacité",L33*S33*VLOOKUP(K33,Paramétrage!$C$6:$E$29,2,0))))</f>
        <v>0</v>
      </c>
      <c r="U33" s="230"/>
      <c r="V33" s="257">
        <f>IF(OR(K33="",O33="Mut+ext"),0,IF(ISERROR(T33+U33)=TRUE,T33,T33+U33))</f>
        <v>0</v>
      </c>
      <c r="W33" s="50">
        <f>IF(OR(K33="",O33="Mut+ext"),0,IF(ISERROR(U33+T33*VLOOKUP(K33,Paramétrage!$C$6:$E$29,3,0))=TRUE,V33,U33+T33*VLOOKUP(K33,Paramétrage!$C$6:$E$29,3,0)))</f>
        <v>0</v>
      </c>
      <c r="X33" s="178"/>
      <c r="Y33" s="176"/>
      <c r="Z33" s="179"/>
      <c r="AA33" s="152"/>
      <c r="AB33" s="19"/>
      <c r="AC33" s="33">
        <f t="shared" si="9"/>
        <v>0</v>
      </c>
      <c r="AD33" s="232">
        <f t="shared" si="10"/>
        <v>0</v>
      </c>
    </row>
    <row r="34" spans="1:30">
      <c r="A34" s="217"/>
      <c r="B34" s="225"/>
      <c r="C34" s="233"/>
      <c r="D34" s="234"/>
      <c r="E34" s="244"/>
      <c r="F34" s="165"/>
      <c r="G34" s="145"/>
      <c r="H34" s="25"/>
      <c r="I34" s="146"/>
      <c r="J34" s="17"/>
      <c r="K34" s="166"/>
      <c r="L34" s="22"/>
      <c r="M34" s="157"/>
      <c r="N34" s="158"/>
      <c r="O34" s="18"/>
      <c r="P34" s="175"/>
      <c r="Q34" s="176"/>
      <c r="R34" s="177"/>
      <c r="S34" s="49">
        <f>IF(OR(N34="",K34=Paramétrage!$C$10,K34=Paramétrage!$C$13,K34=Paramétrage!$C$17,K34=Paramétrage!$C$20,K34=Paramétrage!$C$24,K34=Paramétrage!$C$27,AND(K34&lt;&gt;Paramétrage!$C$9,O34="Mut+ext")),0,ROUNDUP(M34/N34,0))</f>
        <v>0</v>
      </c>
      <c r="T34" s="256">
        <f>IF(OR(K34="",O34="Mut+ext"),0,IF(VLOOKUP(K34,Paramétrage!$C$6:$E$29,2,0)=0,0,IF(N34="","saisir capacité",L34*S34*VLOOKUP(K34,Paramétrage!$C$6:$E$29,2,0))))</f>
        <v>0</v>
      </c>
      <c r="U34" s="230"/>
      <c r="V34" s="257">
        <f t="shared" ref="V34:V43" si="11">IF(OR(K34="",O34="Mut+ext"),0,IF(ISERROR(T34+U34)=TRUE,T34,T34+U34))</f>
        <v>0</v>
      </c>
      <c r="W34" s="50">
        <f>IF(OR(K34="",O34="Mut+ext"),0,IF(ISERROR(U34+T34*VLOOKUP(K34,Paramétrage!$C$6:$E$29,3,0))=TRUE,V34,U34+T34*VLOOKUP(K34,Paramétrage!$C$6:$E$29,3,0)))</f>
        <v>0</v>
      </c>
      <c r="X34" s="178"/>
      <c r="Y34" s="176"/>
      <c r="Z34" s="179"/>
      <c r="AA34" s="152"/>
      <c r="AB34" s="19"/>
      <c r="AC34" s="33">
        <f t="shared" si="9"/>
        <v>0</v>
      </c>
      <c r="AD34" s="232">
        <f t="shared" si="10"/>
        <v>0</v>
      </c>
    </row>
    <row r="35" spans="1:30">
      <c r="A35" s="217"/>
      <c r="B35" s="225"/>
      <c r="C35" s="233"/>
      <c r="D35" s="234"/>
      <c r="E35" s="244"/>
      <c r="F35" s="165" t="s">
        <v>52</v>
      </c>
      <c r="G35" s="145" t="s">
        <v>64</v>
      </c>
      <c r="H35" s="25"/>
      <c r="I35" s="146" t="s">
        <v>40</v>
      </c>
      <c r="J35" s="17"/>
      <c r="K35" s="166" t="s">
        <v>54</v>
      </c>
      <c r="L35" s="22">
        <v>22</v>
      </c>
      <c r="M35" s="157">
        <v>320</v>
      </c>
      <c r="N35" s="158">
        <v>200</v>
      </c>
      <c r="O35" s="18"/>
      <c r="P35" s="175"/>
      <c r="Q35" s="176"/>
      <c r="R35" s="177"/>
      <c r="S35" s="49">
        <f>IF(OR(N35="",K35=Paramétrage!$C$10,K35=Paramétrage!$C$13,K35=Paramétrage!$C$17,K35=Paramétrage!$C$20,K35=Paramétrage!$C$24,K35=Paramétrage!$C$27,AND(K35&lt;&gt;Paramétrage!$C$9,O35="Mut+ext")),0,ROUNDUP(M35/N35,0))</f>
        <v>2</v>
      </c>
      <c r="T35" s="256">
        <f>IF(OR(K35="",O35="Mut+ext"),0,IF(VLOOKUP(K35,Paramétrage!$C$6:$E$29,2,0)=0,0,IF(N35="","saisir capacité",L35*S35*VLOOKUP(K35,Paramétrage!$C$6:$E$29,2,0))))</f>
        <v>44</v>
      </c>
      <c r="U35" s="230"/>
      <c r="V35" s="257">
        <f t="shared" si="11"/>
        <v>44</v>
      </c>
      <c r="W35" s="50">
        <f>IF(OR(K35="",O35="Mut+ext"),0,IF(ISERROR(U35+T35*VLOOKUP(K35,Paramétrage!$C$6:$E$29,3,0))=TRUE,V35,U35+T35*VLOOKUP(K35,Paramétrage!$C$6:$E$29,3,0)))</f>
        <v>66</v>
      </c>
      <c r="X35" s="178"/>
      <c r="Y35" s="176"/>
      <c r="Z35" s="179"/>
      <c r="AA35" s="152" t="s">
        <v>55</v>
      </c>
      <c r="AB35" s="19"/>
      <c r="AC35" s="33">
        <f t="shared" si="9"/>
        <v>13.283018867924529</v>
      </c>
      <c r="AD35" s="232">
        <f t="shared" si="10"/>
        <v>7040</v>
      </c>
    </row>
    <row r="36" spans="1:30">
      <c r="A36" s="217"/>
      <c r="B36" s="225"/>
      <c r="C36" s="233"/>
      <c r="D36" s="234"/>
      <c r="E36" s="244"/>
      <c r="F36" s="165" t="s">
        <v>56</v>
      </c>
      <c r="G36" s="145" t="s">
        <v>64</v>
      </c>
      <c r="H36" s="25"/>
      <c r="I36" s="146" t="s">
        <v>40</v>
      </c>
      <c r="J36" s="17"/>
      <c r="K36" s="166" t="s">
        <v>41</v>
      </c>
      <c r="L36" s="22">
        <v>22</v>
      </c>
      <c r="M36" s="157">
        <v>320</v>
      </c>
      <c r="N36" s="158">
        <v>25</v>
      </c>
      <c r="O36" s="18"/>
      <c r="P36" s="175"/>
      <c r="Q36" s="176"/>
      <c r="R36" s="177"/>
      <c r="S36" s="49">
        <f>IF(OR(N36="",K36=Paramétrage!$C$10,K36=Paramétrage!$C$13,K36=Paramétrage!$C$17,K36=Paramétrage!$C$20,K36=Paramétrage!$C$24,K36=Paramétrage!$C$27,AND(K36&lt;&gt;Paramétrage!$C$9,O36="Mut+ext")),0,ROUNDUP(M36/N36,0))</f>
        <v>13</v>
      </c>
      <c r="T36" s="256">
        <f>IF(OR(K36="",O36="Mut+ext"),0,IF(VLOOKUP(K36,Paramétrage!$C$6:$E$29,2,0)=0,0,IF(N36="","saisir capacité",L36*S36*VLOOKUP(K36,Paramétrage!$C$6:$E$29,2,0))))</f>
        <v>286</v>
      </c>
      <c r="U36" s="230"/>
      <c r="V36" s="257">
        <f t="shared" si="11"/>
        <v>286</v>
      </c>
      <c r="W36" s="50">
        <f>IF(OR(K36="",O36="Mut+ext"),0,IF(ISERROR(U36+T36*VLOOKUP(K36,Paramétrage!$C$6:$E$29,3,0))=TRUE,V36,U36+T36*VLOOKUP(K36,Paramétrage!$C$6:$E$29,3,0)))</f>
        <v>286</v>
      </c>
      <c r="X36" s="178"/>
      <c r="Y36" s="176"/>
      <c r="Z36" s="179"/>
      <c r="AA36" s="152" t="s">
        <v>57</v>
      </c>
      <c r="AB36" s="19"/>
      <c r="AC36" s="33">
        <f t="shared" si="9"/>
        <v>13.283018867924529</v>
      </c>
      <c r="AD36" s="232">
        <f t="shared" si="10"/>
        <v>7040</v>
      </c>
    </row>
    <row r="37" spans="1:30">
      <c r="A37" s="217"/>
      <c r="B37" s="225"/>
      <c r="C37" s="233"/>
      <c r="D37" s="234"/>
      <c r="E37" s="244"/>
      <c r="F37" s="165" t="s">
        <v>58</v>
      </c>
      <c r="G37" s="145" t="s">
        <v>65</v>
      </c>
      <c r="H37" s="25"/>
      <c r="I37" s="146" t="s">
        <v>60</v>
      </c>
      <c r="J37" s="17">
        <v>1</v>
      </c>
      <c r="K37" s="166" t="s">
        <v>41</v>
      </c>
      <c r="L37" s="22">
        <v>22</v>
      </c>
      <c r="M37" s="157">
        <v>200</v>
      </c>
      <c r="N37" s="158">
        <v>25</v>
      </c>
      <c r="O37" s="18"/>
      <c r="P37" s="175"/>
      <c r="Q37" s="176"/>
      <c r="R37" s="177"/>
      <c r="S37" s="49">
        <f>IF(OR(N37="",K37=Paramétrage!$C$10,K37=Paramétrage!$C$13,K37=Paramétrage!$C$17,K37=Paramétrage!$C$20,K37=Paramétrage!$C$24,K37=Paramétrage!$C$27,AND(K37&lt;&gt;Paramétrage!$C$9,O37="Mut+ext")),0,ROUNDUP(M37/N37,0))</f>
        <v>8</v>
      </c>
      <c r="T37" s="256">
        <f>IF(OR(K37="",O37="Mut+ext"),0,IF(VLOOKUP(K37,Paramétrage!$C$6:$E$29,2,0)=0,0,IF(N37="","saisir capacité",L37*S37*VLOOKUP(K37,Paramétrage!$C$6:$E$29,2,0))))</f>
        <v>176</v>
      </c>
      <c r="U37" s="230"/>
      <c r="V37" s="257">
        <f t="shared" si="11"/>
        <v>176</v>
      </c>
      <c r="W37" s="50">
        <f>IF(OR(K37="",O37="Mut+ext"),0,IF(ISERROR(U37+T37*VLOOKUP(K37,Paramétrage!$C$6:$E$29,3,0))=TRUE,V37,U37+T37*VLOOKUP(K37,Paramétrage!$C$6:$E$29,3,0)))</f>
        <v>176</v>
      </c>
      <c r="X37" s="178"/>
      <c r="Y37" s="176"/>
      <c r="Z37" s="179"/>
      <c r="AA37" s="152" t="s">
        <v>61</v>
      </c>
      <c r="AB37" s="19"/>
      <c r="AC37" s="33">
        <f t="shared" si="9"/>
        <v>10.602409638554217</v>
      </c>
      <c r="AD37" s="232">
        <f t="shared" si="10"/>
        <v>4400</v>
      </c>
    </row>
    <row r="38" spans="1:30">
      <c r="A38" s="217"/>
      <c r="B38" s="225"/>
      <c r="C38" s="233"/>
      <c r="D38" s="234"/>
      <c r="E38" s="244"/>
      <c r="F38" s="165" t="s">
        <v>58</v>
      </c>
      <c r="G38" s="145" t="s">
        <v>66</v>
      </c>
      <c r="H38" s="25"/>
      <c r="I38" s="146" t="s">
        <v>60</v>
      </c>
      <c r="J38" s="17">
        <v>1</v>
      </c>
      <c r="K38" s="166" t="s">
        <v>41</v>
      </c>
      <c r="L38" s="22">
        <v>22</v>
      </c>
      <c r="M38" s="157">
        <v>60</v>
      </c>
      <c r="N38" s="158">
        <v>25</v>
      </c>
      <c r="O38" s="18"/>
      <c r="P38" s="175"/>
      <c r="Q38" s="176"/>
      <c r="R38" s="177"/>
      <c r="S38" s="49">
        <f>IF(OR(N38="",K38=Paramétrage!$C$10,K38=Paramétrage!$C$13,K38=Paramétrage!$C$17,K38=Paramétrage!$C$20,K38=Paramétrage!$C$24,K38=Paramétrage!$C$27,AND(K38&lt;&gt;Paramétrage!$C$9,O38="Mut+ext")),0,ROUNDUP(M38/N38,0))</f>
        <v>3</v>
      </c>
      <c r="T38" s="256">
        <f>IF(OR(K38="",O38="Mut+ext"),0,IF(VLOOKUP(K38,Paramétrage!$C$6:$E$29,2,0)=0,0,IF(N38="","saisir capacité",L38*S38*VLOOKUP(K38,Paramétrage!$C$6:$E$29,2,0))))</f>
        <v>66</v>
      </c>
      <c r="U38" s="230"/>
      <c r="V38" s="257">
        <f t="shared" si="11"/>
        <v>66</v>
      </c>
      <c r="W38" s="50">
        <f>IF(OR(K38="",O38="Mut+ext"),0,IF(ISERROR(U38+T38*VLOOKUP(K38,Paramétrage!$C$6:$E$29,3,0))=TRUE,V38,U38+T38*VLOOKUP(K38,Paramétrage!$C$6:$E$29,3,0)))</f>
        <v>66</v>
      </c>
      <c r="X38" s="178"/>
      <c r="Y38" s="176"/>
      <c r="Z38" s="179"/>
      <c r="AA38" s="26" t="s">
        <v>63</v>
      </c>
      <c r="AB38" s="19"/>
      <c r="AC38" s="33">
        <f t="shared" si="9"/>
        <v>3.1807228915662651</v>
      </c>
      <c r="AD38" s="232">
        <f t="shared" si="10"/>
        <v>1320</v>
      </c>
    </row>
    <row r="39" spans="1:30">
      <c r="A39" s="217"/>
      <c r="B39" s="225"/>
      <c r="C39" s="233"/>
      <c r="D39" s="234"/>
      <c r="E39" s="244"/>
      <c r="F39" s="165" t="s">
        <v>58</v>
      </c>
      <c r="G39" s="145" t="s">
        <v>67</v>
      </c>
      <c r="H39" s="25"/>
      <c r="I39" s="146"/>
      <c r="J39" s="17"/>
      <c r="K39" s="166"/>
      <c r="L39" s="22" t="s">
        <v>67</v>
      </c>
      <c r="M39" s="157" t="s">
        <v>67</v>
      </c>
      <c r="N39" s="158" t="s">
        <v>67</v>
      </c>
      <c r="O39" s="18"/>
      <c r="P39" s="175"/>
      <c r="Q39" s="176"/>
      <c r="R39" s="177"/>
      <c r="S39" s="49" t="e">
        <f>IF(OR(N39="",K39=Paramétrage!$C$10,K39=Paramétrage!$C$13,K39=Paramétrage!$C$17,K39=Paramétrage!$C$20,K39=Paramétrage!$C$24,K39=Paramétrage!$C$27,AND(K39&lt;&gt;Paramétrage!$C$9,O39="Mut+ext")),0,ROUNDUP(M39/N39,0))</f>
        <v>#VALUE!</v>
      </c>
      <c r="T39" s="256">
        <f>IF(OR(K39="",O39="Mut+ext"),0,IF(VLOOKUP(K39,Paramétrage!$C$6:$E$29,2,0)=0,0,IF(N39="","saisir capacité",L39*S39*VLOOKUP(K39,Paramétrage!$C$6:$E$29,2,0))))</f>
        <v>0</v>
      </c>
      <c r="U39" s="230"/>
      <c r="V39" s="257">
        <f t="shared" si="11"/>
        <v>0</v>
      </c>
      <c r="W39" s="50">
        <f>IF(OR(K39="",O39="Mut+ext"),0,IF(ISERROR(U39+T39*VLOOKUP(K39,Paramétrage!$C$6:$E$29,3,0))=TRUE,V39,U39+T39*VLOOKUP(K39,Paramétrage!$C$6:$E$29,3,0)))</f>
        <v>0</v>
      </c>
      <c r="X39" s="178"/>
      <c r="Y39" s="176"/>
      <c r="Z39" s="179"/>
      <c r="AA39" s="152"/>
      <c r="AB39" s="19"/>
      <c r="AC39" s="33">
        <f t="shared" si="9"/>
        <v>0</v>
      </c>
      <c r="AD39" s="232" t="e">
        <f t="shared" si="10"/>
        <v>#VALUE!</v>
      </c>
    </row>
    <row r="40" spans="1:30">
      <c r="A40" s="217"/>
      <c r="B40" s="225"/>
      <c r="C40" s="233"/>
      <c r="D40" s="234"/>
      <c r="E40" s="244"/>
      <c r="F40" s="165"/>
      <c r="G40" s="145"/>
      <c r="H40" s="25"/>
      <c r="I40" s="146"/>
      <c r="J40" s="17"/>
      <c r="K40" s="166"/>
      <c r="L40" s="22"/>
      <c r="M40" s="157"/>
      <c r="N40" s="158"/>
      <c r="O40" s="18"/>
      <c r="P40" s="175"/>
      <c r="Q40" s="176"/>
      <c r="R40" s="177"/>
      <c r="S40" s="49">
        <f>IF(OR(N40="",K40=Paramétrage!$C$10,K40=Paramétrage!$C$13,K40=Paramétrage!$C$17,K40=Paramétrage!$C$20,K40=Paramétrage!$C$24,K40=Paramétrage!$C$27,AND(K40&lt;&gt;Paramétrage!$C$9,O40="Mut+ext")),0,ROUNDUP(M40/N40,0))</f>
        <v>0</v>
      </c>
      <c r="T40" s="256">
        <f>IF(OR(K40="",O40="Mut+ext"),0,IF(VLOOKUP(K40,Paramétrage!$C$6:$E$29,2,0)=0,0,IF(N40="","saisir capacité",L40*S40*VLOOKUP(K40,Paramétrage!$C$6:$E$29,2,0))))</f>
        <v>0</v>
      </c>
      <c r="U40" s="230"/>
      <c r="V40" s="257">
        <f t="shared" si="11"/>
        <v>0</v>
      </c>
      <c r="W40" s="50">
        <f>IF(OR(K40="",O40="Mut+ext"),0,IF(ISERROR(U40+T40*VLOOKUP(K40,Paramétrage!$C$6:$E$29,3,0))=TRUE,V40,U40+T40*VLOOKUP(K40,Paramétrage!$C$6:$E$29,3,0)))</f>
        <v>0</v>
      </c>
      <c r="X40" s="178"/>
      <c r="Y40" s="176"/>
      <c r="Z40" s="179"/>
      <c r="AA40" s="152"/>
      <c r="AB40" s="19"/>
      <c r="AC40" s="33">
        <f t="shared" si="9"/>
        <v>0</v>
      </c>
      <c r="AD40" s="232">
        <f t="shared" si="10"/>
        <v>0</v>
      </c>
    </row>
    <row r="41" spans="1:30">
      <c r="A41" s="217"/>
      <c r="B41" s="225"/>
      <c r="C41" s="233"/>
      <c r="D41" s="234"/>
      <c r="E41" s="244"/>
      <c r="F41" s="165" t="s">
        <v>52</v>
      </c>
      <c r="G41" s="145" t="s">
        <v>68</v>
      </c>
      <c r="H41" s="25"/>
      <c r="I41" s="146" t="s">
        <v>40</v>
      </c>
      <c r="J41" s="17"/>
      <c r="K41" s="166" t="s">
        <v>54</v>
      </c>
      <c r="L41" s="22">
        <v>22</v>
      </c>
      <c r="M41" s="157">
        <v>100</v>
      </c>
      <c r="N41" s="158">
        <v>200</v>
      </c>
      <c r="O41" s="18"/>
      <c r="P41" s="175"/>
      <c r="Q41" s="176"/>
      <c r="R41" s="177"/>
      <c r="S41" s="49">
        <f>IF(OR(N41="",K41=Paramétrage!$C$10,K41=Paramétrage!$C$13,K41=Paramétrage!$C$17,K41=Paramétrage!$C$20,K41=Paramétrage!$C$24,K41=Paramétrage!$C$27,AND(K41&lt;&gt;Paramétrage!$C$9,O41="Mut+ext")),0,ROUNDUP(M41/N41,0))</f>
        <v>1</v>
      </c>
      <c r="T41" s="256">
        <f>IF(OR(K41="",O41="Mut+ext"),0,IF(VLOOKUP(K41,Paramétrage!$C$6:$E$29,2,0)=0,0,IF(N41="","saisir capacité",L41*S41*VLOOKUP(K41,Paramétrage!$C$6:$E$29,2,0))))</f>
        <v>22</v>
      </c>
      <c r="U41" s="230"/>
      <c r="V41" s="257">
        <f t="shared" si="11"/>
        <v>22</v>
      </c>
      <c r="W41" s="50">
        <f>IF(OR(K41="",O41="Mut+ext"),0,IF(ISERROR(U41+T41*VLOOKUP(K41,Paramétrage!$C$6:$E$29,3,0))=TRUE,V41,U41+T41*VLOOKUP(K41,Paramétrage!$C$6:$E$29,3,0)))</f>
        <v>33</v>
      </c>
      <c r="X41" s="178"/>
      <c r="Y41" s="176"/>
      <c r="Z41" s="179"/>
      <c r="AA41" s="152" t="s">
        <v>55</v>
      </c>
      <c r="AB41" s="19"/>
      <c r="AC41" s="33">
        <f t="shared" si="9"/>
        <v>4.1509433962264151</v>
      </c>
      <c r="AD41" s="232">
        <f t="shared" si="10"/>
        <v>2200</v>
      </c>
    </row>
    <row r="42" spans="1:30">
      <c r="A42" s="217"/>
      <c r="B42" s="225"/>
      <c r="C42" s="233"/>
      <c r="D42" s="234"/>
      <c r="E42" s="244"/>
      <c r="F42" s="165" t="s">
        <v>56</v>
      </c>
      <c r="G42" s="145" t="s">
        <v>68</v>
      </c>
      <c r="H42" s="25"/>
      <c r="I42" s="146" t="s">
        <v>40</v>
      </c>
      <c r="J42" s="17"/>
      <c r="K42" s="166" t="s">
        <v>41</v>
      </c>
      <c r="L42" s="22">
        <v>22</v>
      </c>
      <c r="M42" s="157">
        <v>100</v>
      </c>
      <c r="N42" s="158">
        <v>25</v>
      </c>
      <c r="O42" s="18"/>
      <c r="P42" s="175"/>
      <c r="Q42" s="176"/>
      <c r="R42" s="177"/>
      <c r="S42" s="49">
        <f>IF(OR(N42="",K42=Paramétrage!$C$10,K42=Paramétrage!$C$13,K42=Paramétrage!$C$17,K42=Paramétrage!$C$20,K42=Paramétrage!$C$24,K42=Paramétrage!$C$27,AND(K42&lt;&gt;Paramétrage!$C$9,O42="Mut+ext")),0,ROUNDUP(M42/N42,0))</f>
        <v>4</v>
      </c>
      <c r="T42" s="256">
        <f>IF(OR(K42="",O42="Mut+ext"),0,IF(VLOOKUP(K42,Paramétrage!$C$6:$E$29,2,0)=0,0,IF(N42="","saisir capacité",L42*S42*VLOOKUP(K42,Paramétrage!$C$6:$E$29,2,0))))</f>
        <v>88</v>
      </c>
      <c r="U42" s="230"/>
      <c r="V42" s="257">
        <f t="shared" si="11"/>
        <v>88</v>
      </c>
      <c r="W42" s="50">
        <f>IF(OR(K42="",O42="Mut+ext"),0,IF(ISERROR(U42+T42*VLOOKUP(K42,Paramétrage!$C$6:$E$29,3,0))=TRUE,V42,U42+T42*VLOOKUP(K42,Paramétrage!$C$6:$E$29,3,0)))</f>
        <v>88</v>
      </c>
      <c r="X42" s="178"/>
      <c r="Y42" s="176"/>
      <c r="Z42" s="179"/>
      <c r="AA42" s="152" t="s">
        <v>57</v>
      </c>
      <c r="AB42" s="19"/>
      <c r="AC42" s="33">
        <f t="shared" si="9"/>
        <v>4.1509433962264151</v>
      </c>
      <c r="AD42" s="232">
        <f t="shared" si="10"/>
        <v>2200</v>
      </c>
    </row>
    <row r="43" spans="1:30">
      <c r="A43" s="217"/>
      <c r="B43" s="225"/>
      <c r="C43" s="233"/>
      <c r="D43" s="234"/>
      <c r="E43" s="244"/>
      <c r="F43" s="165" t="s">
        <v>58</v>
      </c>
      <c r="G43" s="145" t="s">
        <v>69</v>
      </c>
      <c r="H43" s="25"/>
      <c r="I43" s="146" t="s">
        <v>60</v>
      </c>
      <c r="J43" s="17">
        <v>1</v>
      </c>
      <c r="K43" s="166" t="s">
        <v>41</v>
      </c>
      <c r="L43" s="22">
        <v>22</v>
      </c>
      <c r="M43" s="157">
        <v>50</v>
      </c>
      <c r="N43" s="158">
        <v>25</v>
      </c>
      <c r="O43" s="142"/>
      <c r="P43" s="175"/>
      <c r="Q43" s="176"/>
      <c r="R43" s="177"/>
      <c r="S43" s="49">
        <f>IF(OR(N43="",K43=Paramétrage!$C$10,K43=Paramétrage!$C$13,K43=Paramétrage!$C$17,K43=Paramétrage!$C$20,K43=Paramétrage!$C$24,K43=Paramétrage!$C$27,AND(K43&lt;&gt;Paramétrage!$C$9,O43="Mut+ext")),0,ROUNDUP(M43/N43,0))</f>
        <v>2</v>
      </c>
      <c r="T43" s="256">
        <f>IF(OR(K43="",O43="Mut+ext"),0,IF(VLOOKUP(K43,Paramétrage!$C$6:$E$29,2,0)=0,0,IF(N43="","saisir capacité",L43*S43*VLOOKUP(K43,Paramétrage!$C$6:$E$29,2,0))))</f>
        <v>44</v>
      </c>
      <c r="U43" s="230"/>
      <c r="V43" s="257">
        <f t="shared" si="11"/>
        <v>44</v>
      </c>
      <c r="W43" s="50">
        <f>IF(OR(K43="",O43="Mut+ext"),0,IF(ISERROR(U43+T43*VLOOKUP(K43,Paramétrage!$C$6:$E$29,3,0))=TRUE,V43,U43+T43*VLOOKUP(K43,Paramétrage!$C$6:$E$29,3,0)))</f>
        <v>44</v>
      </c>
      <c r="X43" s="178"/>
      <c r="Y43" s="176"/>
      <c r="Z43" s="179"/>
      <c r="AA43" s="152" t="s">
        <v>61</v>
      </c>
      <c r="AB43" s="19"/>
      <c r="AC43" s="33">
        <f t="shared" si="9"/>
        <v>2.6506024096385543</v>
      </c>
      <c r="AD43" s="232">
        <f t="shared" si="10"/>
        <v>1100</v>
      </c>
    </row>
    <row r="44" spans="1:30">
      <c r="A44" s="217"/>
      <c r="B44" s="225"/>
      <c r="C44" s="233"/>
      <c r="D44" s="234"/>
      <c r="E44" s="244"/>
      <c r="F44" s="165" t="s">
        <v>58</v>
      </c>
      <c r="G44" s="145" t="s">
        <v>70</v>
      </c>
      <c r="H44" s="25"/>
      <c r="I44" s="146" t="s">
        <v>60</v>
      </c>
      <c r="J44" s="17">
        <v>1</v>
      </c>
      <c r="K44" s="166" t="s">
        <v>41</v>
      </c>
      <c r="L44" s="22">
        <v>22</v>
      </c>
      <c r="M44" s="157">
        <v>25</v>
      </c>
      <c r="N44" s="158">
        <v>25</v>
      </c>
      <c r="O44" s="142"/>
      <c r="P44" s="175"/>
      <c r="Q44" s="176"/>
      <c r="R44" s="177"/>
      <c r="S44" s="49">
        <f>IF(OR(N44="",K44=Paramétrage!$C$10,K44=Paramétrage!$C$13,K44=Paramétrage!$C$17,K44=Paramétrage!$C$20,K44=Paramétrage!$C$24,K44=Paramétrage!$C$27,AND(K44&lt;&gt;Paramétrage!$C$9,O44="Mut+ext")),0,ROUNDUP(M44/N44,0))</f>
        <v>1</v>
      </c>
      <c r="T44" s="256">
        <f>IF(OR(K44="",O44="Mut+ext"),0,IF(VLOOKUP(K44,Paramétrage!$C$6:$E$29,2,0)=0,0,IF(N44="","saisir capacité",L44*S44*VLOOKUP(K44,Paramétrage!$C$6:$E$29,2,0))))</f>
        <v>22</v>
      </c>
      <c r="U44" s="230"/>
      <c r="V44" s="257">
        <f t="shared" ref="V44:V45" si="12">IF(OR(K44="",O44="Mut+ext"),0,IF(ISERROR(T44+U44)=TRUE,T44,T44+U44))</f>
        <v>22</v>
      </c>
      <c r="W44" s="50">
        <f>IF(OR(K44="",O44="Mut+ext"),0,IF(ISERROR(U44+T44*VLOOKUP(K44,Paramétrage!$C$6:$E$29,3,0))=TRUE,V44,U44+T44*VLOOKUP(K44,Paramétrage!$C$6:$E$29,3,0)))</f>
        <v>22</v>
      </c>
      <c r="X44" s="178"/>
      <c r="Y44" s="176"/>
      <c r="Z44" s="179"/>
      <c r="AA44" s="26" t="s">
        <v>63</v>
      </c>
      <c r="AB44" s="19"/>
      <c r="AC44" s="33">
        <f t="shared" si="9"/>
        <v>1.3253012048192772</v>
      </c>
      <c r="AD44" s="232">
        <f t="shared" si="10"/>
        <v>550</v>
      </c>
    </row>
    <row r="45" spans="1:30">
      <c r="A45" s="217"/>
      <c r="B45" s="225"/>
      <c r="C45" s="233"/>
      <c r="D45" s="234"/>
      <c r="E45" s="244"/>
      <c r="F45" s="165" t="s">
        <v>58</v>
      </c>
      <c r="G45" s="27"/>
      <c r="H45" s="25"/>
      <c r="I45" s="31"/>
      <c r="J45" s="17"/>
      <c r="K45" s="166"/>
      <c r="L45" s="22"/>
      <c r="M45" s="159" t="s">
        <v>67</v>
      </c>
      <c r="N45" s="160" t="s">
        <v>67</v>
      </c>
      <c r="O45" s="18"/>
      <c r="P45" s="175"/>
      <c r="Q45" s="176"/>
      <c r="R45" s="177"/>
      <c r="S45" s="49" t="e">
        <f>IF(OR(N45="",K45=Paramétrage!$C$10,K45=Paramétrage!$C$13,K45=Paramétrage!$C$17,K45=Paramétrage!$C$20,K45=Paramétrage!$C$24,K45=Paramétrage!$C$27,AND(K45&lt;&gt;Paramétrage!$C$9,O45="Mut+ext")),0,ROUNDUP(M45/N45,0))</f>
        <v>#VALUE!</v>
      </c>
      <c r="T45" s="256">
        <f>IF(OR(K45="",O45="Mut+ext"),0,IF(VLOOKUP(K45,Paramétrage!$C$6:$E$29,2,0)=0,0,IF(N45="","saisir capacité",L45*S45*VLOOKUP(K45,Paramétrage!$C$6:$E$29,2,0))))</f>
        <v>0</v>
      </c>
      <c r="U45" s="230"/>
      <c r="V45" s="257">
        <f t="shared" si="12"/>
        <v>0</v>
      </c>
      <c r="W45" s="50">
        <f>IF(OR(K45="",O45="Mut+ext"),0,IF(ISERROR(U45+T45*VLOOKUP(K45,Paramétrage!$C$6:$E$29,3,0))=TRUE,V45,U45+T45*VLOOKUP(K45,Paramétrage!$C$6:$E$29,3,0)))</f>
        <v>0</v>
      </c>
      <c r="X45" s="178"/>
      <c r="Y45" s="176"/>
      <c r="Z45" s="179"/>
      <c r="AA45" s="152"/>
      <c r="AB45" s="19"/>
      <c r="AC45" s="33">
        <f t="shared" si="9"/>
        <v>0</v>
      </c>
      <c r="AD45" s="232" t="e">
        <f t="shared" si="10"/>
        <v>#VALUE!</v>
      </c>
    </row>
    <row r="46" spans="1:30">
      <c r="A46" s="217"/>
      <c r="B46" s="225"/>
      <c r="C46" s="233"/>
      <c r="D46" s="234"/>
      <c r="E46" s="244"/>
      <c r="F46" s="165"/>
      <c r="G46" s="27"/>
      <c r="H46" s="25"/>
      <c r="I46" s="31"/>
      <c r="J46" s="17"/>
      <c r="K46" s="166"/>
      <c r="L46" s="22"/>
      <c r="M46" s="159"/>
      <c r="N46" s="160"/>
      <c r="O46" s="18"/>
      <c r="P46" s="175"/>
      <c r="Q46" s="176"/>
      <c r="R46" s="177"/>
      <c r="S46" s="49">
        <f>IF(OR(N46="",K46=Paramétrage!$C$10,K46=Paramétrage!$C$13,K46=Paramétrage!$C$17,K46=Paramétrage!$C$20,K46=Paramétrage!$C$24,K46=Paramétrage!$C$27,AND(K46&lt;&gt;Paramétrage!$C$9,O46="Mut+ext")),0,ROUNDUP(M46/N46,0))</f>
        <v>0</v>
      </c>
      <c r="T46" s="256">
        <f>IF(OR(K46="",O46="Mut+ext"),0,IF(VLOOKUP(K46,Paramétrage!$C$6:$E$29,2,0)=0,0,IF(N46="","saisir capacité",L46*S46*VLOOKUP(K46,Paramétrage!$C$6:$E$29,2,0))))</f>
        <v>0</v>
      </c>
      <c r="U46" s="230"/>
      <c r="V46" s="257">
        <f t="shared" si="8"/>
        <v>0</v>
      </c>
      <c r="W46" s="50">
        <f>IF(OR(K46="",O46="Mut+ext"),0,IF(ISERROR(U46+T46*VLOOKUP(K46,Paramétrage!$C$6:$E$29,3,0))=TRUE,V46,U46+T46*VLOOKUP(K46,Paramétrage!$C$6:$E$29,3,0)))</f>
        <v>0</v>
      </c>
      <c r="X46" s="178"/>
      <c r="Y46" s="176"/>
      <c r="Z46" s="179"/>
      <c r="AA46" s="152"/>
      <c r="AB46" s="19"/>
      <c r="AC46" s="33">
        <f t="shared" si="9"/>
        <v>0</v>
      </c>
      <c r="AD46" s="232">
        <f t="shared" si="10"/>
        <v>0</v>
      </c>
    </row>
    <row r="47" spans="1:30">
      <c r="A47" s="217"/>
      <c r="B47" s="225"/>
      <c r="C47" s="233"/>
      <c r="D47" s="234"/>
      <c r="E47" s="261"/>
      <c r="F47" s="165"/>
      <c r="G47" s="67"/>
      <c r="H47" s="25"/>
      <c r="I47" s="24"/>
      <c r="J47" s="17"/>
      <c r="K47" s="166"/>
      <c r="L47" s="21"/>
      <c r="M47" s="236"/>
      <c r="N47" s="160"/>
      <c r="O47" s="18"/>
      <c r="P47" s="175"/>
      <c r="Q47" s="176"/>
      <c r="R47" s="177"/>
      <c r="S47" s="49">
        <f>IF(OR(N47="",K47=Paramétrage!$C$10,K47=Paramétrage!$C$13,K47=Paramétrage!$C$17,K47=Paramétrage!$C$20,K47=Paramétrage!$C$24,K47=Paramétrage!$C$27,AND(K47&lt;&gt;Paramétrage!$C$9,O47="Mut+ext")),0,ROUNDUP(M47/N47,0))</f>
        <v>0</v>
      </c>
      <c r="T47" s="256">
        <f>IF(OR(K47="",O47="Mut+ext"),0,IF(VLOOKUP(K47,Paramétrage!$C$6:$E$29,2,0)=0,0,IF(N47="","saisir capacité",L47*S47*VLOOKUP(K47,Paramétrage!$C$6:$E$29,2,0))))</f>
        <v>0</v>
      </c>
      <c r="U47" s="230"/>
      <c r="V47" s="257">
        <f t="shared" si="8"/>
        <v>0</v>
      </c>
      <c r="W47" s="50">
        <f>IF(OR(K47="",O47="Mut+ext"),0,IF(ISERROR(U47+T47*VLOOKUP(K47,Paramétrage!$C$6:$E$29,3,0))=TRUE,V47,U47+T47*VLOOKUP(K47,Paramétrage!$C$6:$E$29,3,0)))</f>
        <v>0</v>
      </c>
      <c r="X47" s="178"/>
      <c r="Y47" s="176"/>
      <c r="Z47" s="179"/>
      <c r="AA47" s="152"/>
      <c r="AB47" s="19"/>
      <c r="AC47" s="33">
        <f t="shared" si="9"/>
        <v>0</v>
      </c>
      <c r="AD47" s="232">
        <f t="shared" si="10"/>
        <v>0</v>
      </c>
    </row>
    <row r="48" spans="1:30">
      <c r="A48" s="217"/>
      <c r="B48" s="225"/>
      <c r="C48" s="262"/>
      <c r="D48" s="263"/>
      <c r="E48" s="264"/>
      <c r="F48" s="264"/>
      <c r="G48" s="74"/>
      <c r="H48" s="66"/>
      <c r="I48" s="75"/>
      <c r="J48" s="42"/>
      <c r="K48" s="265"/>
      <c r="L48" s="76">
        <f>AC48</f>
        <v>66.000000000000014</v>
      </c>
      <c r="M48" s="266"/>
      <c r="N48" s="266"/>
      <c r="O48" s="45"/>
      <c r="P48" s="43"/>
      <c r="Q48" s="43"/>
      <c r="R48" s="44"/>
      <c r="S48" s="60"/>
      <c r="T48" s="267">
        <f>SUM(T29:T47)</f>
        <v>968</v>
      </c>
      <c r="U48" s="265">
        <f>SUM(U29:U47)</f>
        <v>0</v>
      </c>
      <c r="V48" s="268">
        <f>SUM(V29:V47)</f>
        <v>968</v>
      </c>
      <c r="W48" s="46">
        <f>SUM(W29:W47)</f>
        <v>1012</v>
      </c>
      <c r="X48" s="61"/>
      <c r="Y48" s="62"/>
      <c r="Z48" s="63"/>
      <c r="AA48" s="64"/>
      <c r="AB48" s="65"/>
      <c r="AC48" s="58">
        <f>SUM(AC29:AC47)</f>
        <v>66.000000000000014</v>
      </c>
      <c r="AD48" s="59" t="e">
        <f>SUM(AD29:AD47)</f>
        <v>#VALUE!</v>
      </c>
    </row>
    <row r="49" spans="1:30" ht="15.75" customHeight="1">
      <c r="A49" s="217"/>
      <c r="B49" s="225" t="s">
        <v>71</v>
      </c>
      <c r="C49" s="226"/>
      <c r="D49" s="227"/>
      <c r="E49" s="244"/>
      <c r="F49" s="165"/>
      <c r="G49" s="27"/>
      <c r="H49" s="25"/>
      <c r="I49" s="31"/>
      <c r="J49" s="17"/>
      <c r="K49" s="166"/>
      <c r="L49" s="22"/>
      <c r="M49" s="159"/>
      <c r="N49" s="160"/>
      <c r="O49" s="20"/>
      <c r="P49" s="175"/>
      <c r="Q49" s="176"/>
      <c r="R49" s="177"/>
      <c r="S49" s="49">
        <f>IF(OR(N49="",K49=Paramétrage!$C$10,K49=Paramétrage!$C$13,K49=Paramétrage!$C$17,K49=Paramétrage!$C$20,K49=Paramétrage!$C$24,K49=Paramétrage!$C$27,AND(K49&lt;&gt;Paramétrage!$C$9,O49="Mut+ext")),0,ROUNDUP(M49/N49,0))</f>
        <v>0</v>
      </c>
      <c r="T49" s="256">
        <f>IF(OR(K49="",O49="Mut+ext"),0,IF(VLOOKUP(K49,Paramétrage!$C$6:$E$29,2,0)=0,0,IF(N49="","saisir capacité",L49*S49*VLOOKUP(K49,Paramétrage!$C$6:$E$29,2,0))))</f>
        <v>0</v>
      </c>
      <c r="U49" s="230"/>
      <c r="V49" s="257">
        <f t="shared" ref="V49:V58" si="13">IF(OR(K49="",O49="Mut+ext"),0,IF(ISERROR(T49+U49)=TRUE,T49,T49+U49))</f>
        <v>0</v>
      </c>
      <c r="W49" s="50">
        <f>IF(OR(K49="",O49="Mut+ext"),0,IF(ISERROR(U49+T49*VLOOKUP(K49,Paramétrage!$C$6:$E$29,3,0))=TRUE,V49,U49+T49*VLOOKUP(K49,Paramétrage!$C$6:$E$29,3,0)))</f>
        <v>0</v>
      </c>
      <c r="X49" s="178"/>
      <c r="Y49" s="176"/>
      <c r="Z49" s="179"/>
      <c r="AA49" s="32"/>
      <c r="AB49" s="19"/>
      <c r="AC49" s="33">
        <f>IF(F49="",0,IF(I49="",0,IF(SUMIF($F$49:$F$58,F49,$M$49:$M$58)=0,0,IF(OR(J49="",I49="obligatoire"),AD49/SUMIF($F$49:$F$58,F49,$M$49:$M$58),AD49/(SUMIF($F$49:$F$58,F49,$M$49:$M$58)/J49)))))</f>
        <v>0</v>
      </c>
      <c r="AD49" s="232">
        <f>L49*M49</f>
        <v>0</v>
      </c>
    </row>
    <row r="50" spans="1:30">
      <c r="A50" s="217"/>
      <c r="B50" s="225"/>
      <c r="C50" s="233"/>
      <c r="D50" s="234"/>
      <c r="E50" s="244"/>
      <c r="F50" s="165"/>
      <c r="G50" s="27"/>
      <c r="H50" s="25"/>
      <c r="I50" s="31"/>
      <c r="J50" s="17"/>
      <c r="K50" s="166"/>
      <c r="L50" s="22"/>
      <c r="M50" s="159"/>
      <c r="N50" s="160"/>
      <c r="O50" s="18"/>
      <c r="P50" s="175"/>
      <c r="Q50" s="176"/>
      <c r="R50" s="177"/>
      <c r="S50" s="49">
        <f>IF(OR(N50="",K50=Paramétrage!$C$10,K50=Paramétrage!$C$13,K50=Paramétrage!$C$17,K50=Paramétrage!$C$20,K50=Paramétrage!$C$24,K50=Paramétrage!$C$27,AND(K50&lt;&gt;Paramétrage!$C$9,O50="Mut+ext")),0,ROUNDUP(M50/N50,0))</f>
        <v>0</v>
      </c>
      <c r="T50" s="256">
        <f>IF(OR(K50="",O50="Mut+ext"),0,IF(VLOOKUP(K50,Paramétrage!$C$6:$E$29,2,0)=0,0,IF(N50="","saisir capacité",L50*S50*VLOOKUP(K50,Paramétrage!$C$6:$E$29,2,0))))</f>
        <v>0</v>
      </c>
      <c r="U50" s="230"/>
      <c r="V50" s="257">
        <f t="shared" si="13"/>
        <v>0</v>
      </c>
      <c r="W50" s="50">
        <f>IF(OR(K50="",O50="Mut+ext"),0,IF(ISERROR(U50+T50*VLOOKUP(K50,Paramétrage!$C$6:$E$29,3,0))=TRUE,V50,U50+T50*VLOOKUP(K50,Paramétrage!$C$6:$E$29,3,0)))</f>
        <v>0</v>
      </c>
      <c r="X50" s="178"/>
      <c r="Y50" s="176"/>
      <c r="Z50" s="179"/>
      <c r="AA50" s="152"/>
      <c r="AB50" s="19"/>
      <c r="AC50" s="33">
        <f t="shared" ref="AC50:AC58" si="14">IF(F50="",0,IF(I50="",0,IF(SUMIF($F$49:$F$58,F50,$M$49:$M$58)=0,0,IF(OR(J50="",I50="obligatoire"),AD50/SUMIF($F$49:$F$58,F50,$M$49:$M$58),AD50/(SUMIF($F$49:$F$58,F50,$M$49:$M$58)/J50)))))</f>
        <v>0</v>
      </c>
      <c r="AD50" s="232">
        <f t="shared" ref="AD50:AD58" si="15">L50*M50</f>
        <v>0</v>
      </c>
    </row>
    <row r="51" spans="1:30">
      <c r="A51" s="217"/>
      <c r="B51" s="225"/>
      <c r="C51" s="233"/>
      <c r="D51" s="234"/>
      <c r="E51" s="244"/>
      <c r="F51" s="165"/>
      <c r="G51" s="27"/>
      <c r="H51" s="25"/>
      <c r="I51" s="31"/>
      <c r="J51" s="17"/>
      <c r="K51" s="166"/>
      <c r="L51" s="22"/>
      <c r="M51" s="159"/>
      <c r="N51" s="160"/>
      <c r="O51" s="18"/>
      <c r="P51" s="175"/>
      <c r="Q51" s="176"/>
      <c r="R51" s="177"/>
      <c r="S51" s="49">
        <f>IF(OR(N51="",K51=Paramétrage!$C$10,K51=Paramétrage!$C$13,K51=Paramétrage!$C$17,K51=Paramétrage!$C$20,K51=Paramétrage!$C$24,K51=Paramétrage!$C$27,AND(K51&lt;&gt;Paramétrage!$C$9,O51="Mut+ext")),0,ROUNDUP(M51/N51,0))</f>
        <v>0</v>
      </c>
      <c r="T51" s="256">
        <f>IF(OR(K51="",O51="Mut+ext"),0,IF(VLOOKUP(K51,Paramétrage!$C$6:$E$29,2,0)=0,0,IF(N51="","saisir capacité",L51*S51*VLOOKUP(K51,Paramétrage!$C$6:$E$29,2,0))))</f>
        <v>0</v>
      </c>
      <c r="U51" s="230"/>
      <c r="V51" s="257">
        <f t="shared" si="13"/>
        <v>0</v>
      </c>
      <c r="W51" s="50">
        <f>IF(OR(K51="",O51="Mut+ext"),0,IF(ISERROR(U51+T51*VLOOKUP(K51,Paramétrage!$C$6:$E$29,3,0))=TRUE,V51,U51+T51*VLOOKUP(K51,Paramétrage!$C$6:$E$29,3,0)))</f>
        <v>0</v>
      </c>
      <c r="X51" s="178"/>
      <c r="Y51" s="176"/>
      <c r="Z51" s="179"/>
      <c r="AA51" s="152"/>
      <c r="AB51" s="19"/>
      <c r="AC51" s="33">
        <f t="shared" si="14"/>
        <v>0</v>
      </c>
      <c r="AD51" s="232">
        <f t="shared" si="15"/>
        <v>0</v>
      </c>
    </row>
    <row r="52" spans="1:30">
      <c r="A52" s="217"/>
      <c r="B52" s="225"/>
      <c r="C52" s="233"/>
      <c r="D52" s="234"/>
      <c r="E52" s="244"/>
      <c r="F52" s="165"/>
      <c r="G52" s="27"/>
      <c r="H52" s="25"/>
      <c r="I52" s="31"/>
      <c r="J52" s="17"/>
      <c r="K52" s="166"/>
      <c r="L52" s="22"/>
      <c r="M52" s="159"/>
      <c r="N52" s="160"/>
      <c r="O52" s="18"/>
      <c r="P52" s="175"/>
      <c r="Q52" s="176"/>
      <c r="R52" s="177"/>
      <c r="S52" s="49">
        <f>IF(OR(N52="",K52=Paramétrage!$C$10,K52=Paramétrage!$C$13,K52=Paramétrage!$C$17,K52=Paramétrage!$C$20,K52=Paramétrage!$C$24,K52=Paramétrage!$C$27,AND(K52&lt;&gt;Paramétrage!$C$9,O52="Mut+ext")),0,ROUNDUP(M52/N52,0))</f>
        <v>0</v>
      </c>
      <c r="T52" s="256">
        <f>IF(OR(K52="",O52="Mut+ext"),0,IF(VLOOKUP(K52,Paramétrage!$C$6:$E$29,2,0)=0,0,IF(N52="","saisir capacité",L52*S52*VLOOKUP(K52,Paramétrage!$C$6:$E$29,2,0))))</f>
        <v>0</v>
      </c>
      <c r="U52" s="230"/>
      <c r="V52" s="257">
        <f t="shared" ref="V52:V55" si="16">IF(OR(K52="",O52="Mut+ext"),0,IF(ISERROR(T52+U52)=TRUE,T52,T52+U52))</f>
        <v>0</v>
      </c>
      <c r="W52" s="50">
        <f>IF(OR(K52="",O52="Mut+ext"),0,IF(ISERROR(U52+T52*VLOOKUP(K52,Paramétrage!$C$6:$E$29,3,0))=TRUE,V52,U52+T52*VLOOKUP(K52,Paramétrage!$C$6:$E$29,3,0)))</f>
        <v>0</v>
      </c>
      <c r="X52" s="178"/>
      <c r="Y52" s="176"/>
      <c r="Z52" s="179"/>
      <c r="AA52" s="26"/>
      <c r="AB52" s="19"/>
      <c r="AC52" s="33">
        <f t="shared" si="14"/>
        <v>0</v>
      </c>
      <c r="AD52" s="232">
        <f>L52*M52</f>
        <v>0</v>
      </c>
    </row>
    <row r="53" spans="1:30">
      <c r="A53" s="217"/>
      <c r="B53" s="225"/>
      <c r="C53" s="233"/>
      <c r="D53" s="234"/>
      <c r="E53" s="244"/>
      <c r="F53" s="165"/>
      <c r="G53" s="27"/>
      <c r="H53" s="25"/>
      <c r="I53" s="31"/>
      <c r="J53" s="17"/>
      <c r="K53" s="166"/>
      <c r="L53" s="22"/>
      <c r="M53" s="159"/>
      <c r="N53" s="160"/>
      <c r="O53" s="18"/>
      <c r="P53" s="175"/>
      <c r="Q53" s="176"/>
      <c r="R53" s="177"/>
      <c r="S53" s="49">
        <f>IF(OR(N53="",K53=Paramétrage!$C$10,K53=Paramétrage!$C$13,K53=Paramétrage!$C$17,K53=Paramétrage!$C$20,K53=Paramétrage!$C$24,K53=Paramétrage!$C$27,AND(K53&lt;&gt;Paramétrage!$C$9,O53="Mut+ext")),0,ROUNDUP(M53/N53,0))</f>
        <v>0</v>
      </c>
      <c r="T53" s="256">
        <f>IF(OR(K53="",O53="Mut+ext"),0,IF(VLOOKUP(K53,Paramétrage!$C$6:$E$29,2,0)=0,0,IF(N53="","saisir capacité",L53*S53*VLOOKUP(K53,Paramétrage!$C$6:$E$29,2,0))))</f>
        <v>0</v>
      </c>
      <c r="U53" s="230"/>
      <c r="V53" s="257">
        <f t="shared" si="16"/>
        <v>0</v>
      </c>
      <c r="W53" s="50">
        <f>IF(OR(K53="",O53="Mut+ext"),0,IF(ISERROR(U53+T53*VLOOKUP(K53,Paramétrage!$C$6:$E$29,3,0))=TRUE,V53,U53+T53*VLOOKUP(K53,Paramétrage!$C$6:$E$29,3,0)))</f>
        <v>0</v>
      </c>
      <c r="X53" s="178"/>
      <c r="Y53" s="176"/>
      <c r="Z53" s="179"/>
      <c r="AA53" s="152"/>
      <c r="AB53" s="19"/>
      <c r="AC53" s="33">
        <f>IF(F53="",0,IF(I53="",0,IF(SUMIF($F$49:$F$58,F53,$M$49:$M$58)=0,0,IF(OR(J53="",I53="obligatoire"),AD53/SUMIF($F$49:$F$58,F53,$M$49:$M$58),AD53/(SUMIF($F$49:$F$58,F53,$M$49:$M$58)/J53)))))</f>
        <v>0</v>
      </c>
      <c r="AD53" s="232">
        <f t="shared" si="15"/>
        <v>0</v>
      </c>
    </row>
    <row r="54" spans="1:30">
      <c r="A54" s="217"/>
      <c r="B54" s="225"/>
      <c r="C54" s="233"/>
      <c r="D54" s="234"/>
      <c r="E54" s="244"/>
      <c r="F54" s="165"/>
      <c r="G54" s="67"/>
      <c r="H54" s="25"/>
      <c r="I54" s="24"/>
      <c r="J54" s="17"/>
      <c r="K54" s="166"/>
      <c r="L54" s="21"/>
      <c r="M54" s="236"/>
      <c r="N54" s="160"/>
      <c r="O54" s="18"/>
      <c r="P54" s="175"/>
      <c r="Q54" s="176"/>
      <c r="R54" s="177"/>
      <c r="S54" s="49">
        <f>IF(OR(N54="",K54=Paramétrage!$C$10,K54=Paramétrage!$C$13,K54=Paramétrage!$C$17,K54=Paramétrage!$C$20,K54=Paramétrage!$C$24,K54=Paramétrage!$C$27,AND(K54&lt;&gt;Paramétrage!$C$9,O54="Mut+ext")),0,ROUNDUP(M54/N54,0))</f>
        <v>0</v>
      </c>
      <c r="T54" s="256">
        <f>IF(OR(K54="",O54="Mut+ext"),0,IF(VLOOKUP(K54,Paramétrage!$C$6:$E$29,2,0)=0,0,IF(N54="","saisir capacité",L54*S54*VLOOKUP(K54,Paramétrage!$C$6:$E$29,2,0))))</f>
        <v>0</v>
      </c>
      <c r="U54" s="230"/>
      <c r="V54" s="257">
        <f t="shared" si="16"/>
        <v>0</v>
      </c>
      <c r="W54" s="50">
        <f>IF(OR(K54="",O54="Mut+ext"),0,IF(ISERROR(U54+T54*VLOOKUP(K54,Paramétrage!$C$6:$E$29,3,0))=TRUE,V54,U54+T54*VLOOKUP(K54,Paramétrage!$C$6:$E$29,3,0)))</f>
        <v>0</v>
      </c>
      <c r="X54" s="178"/>
      <c r="Y54" s="176"/>
      <c r="Z54" s="179"/>
      <c r="AA54" s="152"/>
      <c r="AB54" s="19"/>
      <c r="AC54" s="33">
        <f t="shared" si="14"/>
        <v>0</v>
      </c>
      <c r="AD54" s="232">
        <f t="shared" si="15"/>
        <v>0</v>
      </c>
    </row>
    <row r="55" spans="1:30">
      <c r="A55" s="217"/>
      <c r="B55" s="225"/>
      <c r="C55" s="233"/>
      <c r="D55" s="234"/>
      <c r="E55" s="244"/>
      <c r="F55" s="165"/>
      <c r="G55" s="67"/>
      <c r="H55" s="25"/>
      <c r="I55" s="24"/>
      <c r="J55" s="17"/>
      <c r="K55" s="166"/>
      <c r="L55" s="21"/>
      <c r="M55" s="159"/>
      <c r="N55" s="160"/>
      <c r="O55" s="18"/>
      <c r="P55" s="175"/>
      <c r="Q55" s="176"/>
      <c r="R55" s="177"/>
      <c r="S55" s="49">
        <f>IF(OR(N55="",K55=Paramétrage!$C$10,K55=Paramétrage!$C$13,K55=Paramétrage!$C$17,K55=Paramétrage!$C$20,K55=Paramétrage!$C$24,K55=Paramétrage!$C$27,AND(K55&lt;&gt;Paramétrage!$C$9,O55="Mut+ext")),0,ROUNDUP(M55/N55,0))</f>
        <v>0</v>
      </c>
      <c r="T55" s="256">
        <f>IF(OR(K55="",O55="Mut+ext"),0,IF(VLOOKUP(K55,Paramétrage!$C$6:$E$29,2,0)=0,0,IF(N55="","saisir capacité",L55*S55*VLOOKUP(K55,Paramétrage!$C$6:$E$29,2,0))))</f>
        <v>0</v>
      </c>
      <c r="U55" s="230"/>
      <c r="V55" s="257">
        <f t="shared" si="16"/>
        <v>0</v>
      </c>
      <c r="W55" s="50">
        <f>IF(OR(K55="",O55="Mut+ext"),0,IF(ISERROR(U55+T55*VLOOKUP(K55,Paramétrage!$C$6:$E$29,3,0))=TRUE,V55,U55+T55*VLOOKUP(K55,Paramétrage!$C$6:$E$29,3,0)))</f>
        <v>0</v>
      </c>
      <c r="X55" s="178"/>
      <c r="Y55" s="176"/>
      <c r="Z55" s="179"/>
      <c r="AA55" s="152"/>
      <c r="AB55" s="19"/>
      <c r="AC55" s="33">
        <f t="shared" si="14"/>
        <v>0</v>
      </c>
      <c r="AD55" s="232">
        <f t="shared" si="15"/>
        <v>0</v>
      </c>
    </row>
    <row r="56" spans="1:30">
      <c r="A56" s="217"/>
      <c r="B56" s="225"/>
      <c r="C56" s="233"/>
      <c r="D56" s="234"/>
      <c r="E56" s="244"/>
      <c r="F56" s="165"/>
      <c r="G56" s="27"/>
      <c r="H56" s="25"/>
      <c r="I56" s="31"/>
      <c r="J56" s="17"/>
      <c r="K56" s="166"/>
      <c r="L56" s="22"/>
      <c r="M56" s="159"/>
      <c r="N56" s="160"/>
      <c r="O56" s="18"/>
      <c r="P56" s="175"/>
      <c r="Q56" s="176"/>
      <c r="R56" s="177"/>
      <c r="S56" s="49">
        <f>IF(OR(N56="",K56=Paramétrage!$C$10,K56=Paramétrage!$C$13,K56=Paramétrage!$C$17,K56=Paramétrage!$C$20,K56=Paramétrage!$C$24,K56=Paramétrage!$C$27,AND(K56&lt;&gt;Paramétrage!$C$9,O56="Mut+ext")),0,ROUNDUP(M56/N56,0))</f>
        <v>0</v>
      </c>
      <c r="T56" s="256">
        <f>IF(OR(K56="",O56="Mut+ext"),0,IF(VLOOKUP(K56,Paramétrage!$C$6:$E$29,2,0)=0,0,IF(N56="","saisir capacité",L56*S56*VLOOKUP(K56,Paramétrage!$C$6:$E$29,2,0))))</f>
        <v>0</v>
      </c>
      <c r="U56" s="230"/>
      <c r="V56" s="257">
        <f t="shared" si="13"/>
        <v>0</v>
      </c>
      <c r="W56" s="50">
        <f>IF(OR(K56="",O56="Mut+ext"),0,IF(ISERROR(U56+T56*VLOOKUP(K56,Paramétrage!$C$6:$E$29,3,0))=TRUE,V56,U56+T56*VLOOKUP(K56,Paramétrage!$C$6:$E$29,3,0)))</f>
        <v>0</v>
      </c>
      <c r="X56" s="178"/>
      <c r="Y56" s="176"/>
      <c r="Z56" s="179"/>
      <c r="AA56" s="26"/>
      <c r="AB56" s="19"/>
      <c r="AC56" s="33">
        <f t="shared" si="14"/>
        <v>0</v>
      </c>
      <c r="AD56" s="232">
        <f t="shared" si="15"/>
        <v>0</v>
      </c>
    </row>
    <row r="57" spans="1:30">
      <c r="A57" s="217"/>
      <c r="B57" s="225"/>
      <c r="C57" s="233"/>
      <c r="D57" s="234"/>
      <c r="E57" s="244"/>
      <c r="F57" s="165"/>
      <c r="G57" s="27"/>
      <c r="H57" s="25"/>
      <c r="I57" s="31"/>
      <c r="J57" s="17"/>
      <c r="K57" s="166"/>
      <c r="L57" s="22"/>
      <c r="M57" s="159"/>
      <c r="N57" s="160"/>
      <c r="O57" s="18"/>
      <c r="P57" s="175"/>
      <c r="Q57" s="176"/>
      <c r="R57" s="177"/>
      <c r="S57" s="49">
        <f>IF(OR(N57="",K57=Paramétrage!$C$10,K57=Paramétrage!$C$13,K57=Paramétrage!$C$17,K57=Paramétrage!$C$20,K57=Paramétrage!$C$24,K57=Paramétrage!$C$27,AND(K57&lt;&gt;Paramétrage!$C$9,O57="Mut+ext")),0,ROUNDUP(M57/N57,0))</f>
        <v>0</v>
      </c>
      <c r="T57" s="256">
        <f>IF(OR(K57="",O57="Mut+ext"),0,IF(VLOOKUP(K57,Paramétrage!$C$6:$E$29,2,0)=0,0,IF(N57="","saisir capacité",L57*S57*VLOOKUP(K57,Paramétrage!$C$6:$E$29,2,0))))</f>
        <v>0</v>
      </c>
      <c r="U57" s="230"/>
      <c r="V57" s="257">
        <f t="shared" si="13"/>
        <v>0</v>
      </c>
      <c r="W57" s="50">
        <f>IF(OR(K57="",O57="Mut+ext"),0,IF(ISERROR(U57+T57*VLOOKUP(K57,Paramétrage!$C$6:$E$29,3,0))=TRUE,V57,U57+T57*VLOOKUP(K57,Paramétrage!$C$6:$E$29,3,0)))</f>
        <v>0</v>
      </c>
      <c r="X57" s="178"/>
      <c r="Y57" s="176"/>
      <c r="Z57" s="179"/>
      <c r="AA57" s="152"/>
      <c r="AB57" s="19"/>
      <c r="AC57" s="33">
        <f t="shared" si="14"/>
        <v>0</v>
      </c>
      <c r="AD57" s="232">
        <f t="shared" si="15"/>
        <v>0</v>
      </c>
    </row>
    <row r="58" spans="1:30">
      <c r="A58" s="217"/>
      <c r="B58" s="225"/>
      <c r="C58" s="233"/>
      <c r="D58" s="234"/>
      <c r="E58" s="244"/>
      <c r="F58" s="165"/>
      <c r="G58" s="67"/>
      <c r="H58" s="25"/>
      <c r="I58" s="24"/>
      <c r="J58" s="17"/>
      <c r="K58" s="166"/>
      <c r="L58" s="21"/>
      <c r="M58" s="236"/>
      <c r="N58" s="160"/>
      <c r="O58" s="18"/>
      <c r="P58" s="175"/>
      <c r="Q58" s="176"/>
      <c r="R58" s="177"/>
      <c r="S58" s="49">
        <f>IF(OR(N58="",K58=Paramétrage!$C$10,K58=Paramétrage!$C$13,K58=Paramétrage!$C$17,K58=Paramétrage!$C$20,K58=Paramétrage!$C$24,K58=Paramétrage!$C$27,AND(K58&lt;&gt;Paramétrage!$C$9,O58="Mut+ext")),0,ROUNDUP(M58/N58,0))</f>
        <v>0</v>
      </c>
      <c r="T58" s="256">
        <f>IF(OR(K58="",O58="Mut+ext"),0,IF(VLOOKUP(K58,Paramétrage!$C$6:$E$29,2,0)=0,0,IF(N58="","saisir capacité",L58*S58*VLOOKUP(K58,Paramétrage!$C$6:$E$29,2,0))))</f>
        <v>0</v>
      </c>
      <c r="U58" s="230"/>
      <c r="V58" s="257">
        <f t="shared" si="13"/>
        <v>0</v>
      </c>
      <c r="W58" s="50">
        <f>IF(OR(K58="",O58="Mut+ext"),0,IF(ISERROR(U58+T58*VLOOKUP(K58,Paramétrage!$C$6:$E$29,3,0))=TRUE,V58,U58+T58*VLOOKUP(K58,Paramétrage!$C$6:$E$29,3,0)))</f>
        <v>0</v>
      </c>
      <c r="X58" s="178"/>
      <c r="Y58" s="176"/>
      <c r="Z58" s="179"/>
      <c r="AA58" s="152"/>
      <c r="AB58" s="19"/>
      <c r="AC58" s="33">
        <f t="shared" si="14"/>
        <v>0</v>
      </c>
      <c r="AD58" s="232">
        <f t="shared" si="15"/>
        <v>0</v>
      </c>
    </row>
    <row r="59" spans="1:30">
      <c r="A59" s="217"/>
      <c r="B59" s="225"/>
      <c r="C59" s="262"/>
      <c r="D59" s="263"/>
      <c r="E59" s="264"/>
      <c r="F59" s="264"/>
      <c r="G59" s="74"/>
      <c r="H59" s="66"/>
      <c r="I59" s="75"/>
      <c r="J59" s="42"/>
      <c r="K59" s="265"/>
      <c r="L59" s="76">
        <f>AC59</f>
        <v>0</v>
      </c>
      <c r="M59" s="266"/>
      <c r="N59" s="266"/>
      <c r="O59" s="45"/>
      <c r="P59" s="43"/>
      <c r="Q59" s="43"/>
      <c r="R59" s="44"/>
      <c r="S59" s="60"/>
      <c r="T59" s="267">
        <f>SUM(T49:T58)</f>
        <v>0</v>
      </c>
      <c r="U59" s="265">
        <f>SUM(U49:U58)</f>
        <v>0</v>
      </c>
      <c r="V59" s="268">
        <f>SUM(V49:V58)</f>
        <v>0</v>
      </c>
      <c r="W59" s="46">
        <f>SUM(W49:W58)</f>
        <v>0</v>
      </c>
      <c r="X59" s="61"/>
      <c r="Y59" s="62"/>
      <c r="Z59" s="63"/>
      <c r="AA59" s="64"/>
      <c r="AB59" s="65"/>
      <c r="AC59" s="58">
        <f>SUM(AC49:AC58)</f>
        <v>0</v>
      </c>
      <c r="AD59" s="59">
        <f>SUM(AD49:AD58)</f>
        <v>0</v>
      </c>
    </row>
    <row r="60" spans="1:30" ht="16.149999999999999" thickBot="1">
      <c r="A60" s="218"/>
      <c r="B60" s="107"/>
      <c r="C60" s="107"/>
      <c r="D60" s="108"/>
      <c r="E60" s="109"/>
      <c r="F60" s="110"/>
      <c r="G60" s="111"/>
      <c r="H60" s="112"/>
      <c r="I60" s="113"/>
      <c r="J60" s="114"/>
      <c r="K60" s="115"/>
      <c r="L60" s="116">
        <f>L59+L48</f>
        <v>66.000000000000014</v>
      </c>
      <c r="M60" s="112"/>
      <c r="N60" s="117"/>
      <c r="O60" s="118"/>
      <c r="P60" s="119"/>
      <c r="Q60" s="119"/>
      <c r="R60" s="120"/>
      <c r="S60" s="121"/>
      <c r="T60" s="122">
        <f>T48+T59</f>
        <v>968</v>
      </c>
      <c r="U60" s="115"/>
      <c r="V60" s="122">
        <f t="shared" ref="V60:W60" si="17">V48+V59</f>
        <v>968</v>
      </c>
      <c r="W60" s="122">
        <f t="shared" si="17"/>
        <v>1012</v>
      </c>
      <c r="X60" s="123"/>
      <c r="Y60" s="124"/>
      <c r="Z60" s="125"/>
      <c r="AA60" s="126"/>
      <c r="AB60" s="127"/>
      <c r="AC60" s="72"/>
      <c r="AD60" s="73"/>
    </row>
    <row r="61" spans="1:30" ht="18" customHeight="1"/>
  </sheetData>
  <sheetProtection algorithmName="SHA-512" hashValue="jTqGn7Gva8r2bK7OJAr37k4IDYW4D6CDA1xZLZtSECuhWRdsG31J4efEgVX7/Xeoy41vD+Z7R/d+s+EXvrXrww==" saltValue="V3Litbc9qTceiIfnpieQGQ==" spinCount="100000" sheet="1" formatCells="0" formatRows="0" insertRows="0" autoFilter="0"/>
  <mergeCells count="129">
    <mergeCell ref="A6:A28"/>
    <mergeCell ref="A29:A60"/>
    <mergeCell ref="X52:Z52"/>
    <mergeCell ref="P53:R53"/>
    <mergeCell ref="X53:Z53"/>
    <mergeCell ref="P54:R54"/>
    <mergeCell ref="X54:Z54"/>
    <mergeCell ref="P55:R55"/>
    <mergeCell ref="X55:Z55"/>
    <mergeCell ref="X56:Z56"/>
    <mergeCell ref="P57:R57"/>
    <mergeCell ref="X57:Z57"/>
    <mergeCell ref="P58:R58"/>
    <mergeCell ref="X58:Z58"/>
    <mergeCell ref="X21:Z21"/>
    <mergeCell ref="P22:R22"/>
    <mergeCell ref="X22:Z22"/>
    <mergeCell ref="P23:R23"/>
    <mergeCell ref="X23:Z23"/>
    <mergeCell ref="P33:R33"/>
    <mergeCell ref="X33:Z33"/>
    <mergeCell ref="P43:R43"/>
    <mergeCell ref="X43:Z43"/>
    <mergeCell ref="P25:R25"/>
    <mergeCell ref="X25:Z25"/>
    <mergeCell ref="P26:R26"/>
    <mergeCell ref="X26:Z26"/>
    <mergeCell ref="P30:R30"/>
    <mergeCell ref="X30:Z30"/>
    <mergeCell ref="X29:Z29"/>
    <mergeCell ref="X31:Z31"/>
    <mergeCell ref="P32:R32"/>
    <mergeCell ref="X32:Z32"/>
    <mergeCell ref="X20:Z20"/>
    <mergeCell ref="X19:Z19"/>
    <mergeCell ref="P15:R15"/>
    <mergeCell ref="X15:Z15"/>
    <mergeCell ref="P17:R17"/>
    <mergeCell ref="X17:Z17"/>
    <mergeCell ref="P18:R18"/>
    <mergeCell ref="X18:Z18"/>
    <mergeCell ref="P19:R19"/>
    <mergeCell ref="X6:Z6"/>
    <mergeCell ref="P7:R7"/>
    <mergeCell ref="X7:Z7"/>
    <mergeCell ref="P8:R8"/>
    <mergeCell ref="X8:Z8"/>
    <mergeCell ref="P13:R13"/>
    <mergeCell ref="X13:Z13"/>
    <mergeCell ref="P14:R14"/>
    <mergeCell ref="X14:Z14"/>
    <mergeCell ref="P9:R9"/>
    <mergeCell ref="X9:Z9"/>
    <mergeCell ref="P10:R10"/>
    <mergeCell ref="X10:Z10"/>
    <mergeCell ref="P11:R11"/>
    <mergeCell ref="X11:Z11"/>
    <mergeCell ref="P12:R12"/>
    <mergeCell ref="X12:Z12"/>
    <mergeCell ref="X49:Z49"/>
    <mergeCell ref="P50:R50"/>
    <mergeCell ref="X50:Z50"/>
    <mergeCell ref="P51:R51"/>
    <mergeCell ref="X51:Z51"/>
    <mergeCell ref="X46:Z46"/>
    <mergeCell ref="P47:R47"/>
    <mergeCell ref="X47:Z47"/>
    <mergeCell ref="P44:R44"/>
    <mergeCell ref="X44:Z44"/>
    <mergeCell ref="P45:R45"/>
    <mergeCell ref="X45:Z45"/>
    <mergeCell ref="B4:E4"/>
    <mergeCell ref="C17:D26"/>
    <mergeCell ref="C29:D47"/>
    <mergeCell ref="C49:D58"/>
    <mergeCell ref="E17:E26"/>
    <mergeCell ref="E6:E15"/>
    <mergeCell ref="AC4:AC5"/>
    <mergeCell ref="AD4:AD5"/>
    <mergeCell ref="N4:N5"/>
    <mergeCell ref="O4:O5"/>
    <mergeCell ref="AB4:AB5"/>
    <mergeCell ref="F4:F5"/>
    <mergeCell ref="G4:G5"/>
    <mergeCell ref="I4:I5"/>
    <mergeCell ref="J4:J5"/>
    <mergeCell ref="K4:K5"/>
    <mergeCell ref="H4:H5"/>
    <mergeCell ref="P4:R5"/>
    <mergeCell ref="S4:S5"/>
    <mergeCell ref="AA4:AA5"/>
    <mergeCell ref="X4:Z5"/>
    <mergeCell ref="P56:R56"/>
    <mergeCell ref="X24:Z24"/>
    <mergeCell ref="P49:R49"/>
    <mergeCell ref="P21:R21"/>
    <mergeCell ref="P52:R52"/>
    <mergeCell ref="P46:R46"/>
    <mergeCell ref="C6:D15"/>
    <mergeCell ref="C5:D5"/>
    <mergeCell ref="B17:B27"/>
    <mergeCell ref="B6:B16"/>
    <mergeCell ref="B49:B59"/>
    <mergeCell ref="E49:E58"/>
    <mergeCell ref="B29:B48"/>
    <mergeCell ref="E29:E47"/>
    <mergeCell ref="P29:R29"/>
    <mergeCell ref="P31:R31"/>
    <mergeCell ref="P24:R24"/>
    <mergeCell ref="P6:R6"/>
    <mergeCell ref="P20:R20"/>
    <mergeCell ref="P34:R34"/>
    <mergeCell ref="P35:R35"/>
    <mergeCell ref="P36:R36"/>
    <mergeCell ref="P37:R37"/>
    <mergeCell ref="P38:R38"/>
    <mergeCell ref="P39:R39"/>
    <mergeCell ref="P40:R40"/>
    <mergeCell ref="P41:R41"/>
    <mergeCell ref="P42:R42"/>
    <mergeCell ref="X34:Z34"/>
    <mergeCell ref="X35:Z35"/>
    <mergeCell ref="X36:Z36"/>
    <mergeCell ref="X37:Z37"/>
    <mergeCell ref="X38:Z38"/>
    <mergeCell ref="X39:Z39"/>
    <mergeCell ref="X40:Z40"/>
    <mergeCell ref="X41:Z41"/>
    <mergeCell ref="X42:Z42"/>
  </mergeCells>
  <conditionalFormatting sqref="AB13:AB16 X13:X15 AB24:AB26 X24:X26 X46:X47 AB46:AB47 AB56:AB58 X56:X58">
    <cfRule type="expression" dxfId="2289" priority="1291">
      <formula>$K13=#REF!</formula>
    </cfRule>
    <cfRule type="expression" dxfId="2288" priority="1292">
      <formula>$K13=#REF!</formula>
    </cfRule>
    <cfRule type="expression" dxfId="2287" priority="1293">
      <formula>$K13=#REF!</formula>
    </cfRule>
    <cfRule type="expression" dxfId="2286" priority="1294">
      <formula>$K13=#REF!</formula>
    </cfRule>
  </conditionalFormatting>
  <conditionalFormatting sqref="AB6:AB8">
    <cfRule type="expression" dxfId="2285" priority="1287">
      <formula>$K6=#REF!</formula>
    </cfRule>
    <cfRule type="expression" dxfId="2284" priority="1288">
      <formula>$K6=#REF!</formula>
    </cfRule>
    <cfRule type="expression" dxfId="2283" priority="1289">
      <formula>$K6=#REF!</formula>
    </cfRule>
    <cfRule type="expression" dxfId="2282" priority="1290">
      <formula>$K6=#REF!</formula>
    </cfRule>
  </conditionalFormatting>
  <conditionalFormatting sqref="X6">
    <cfRule type="expression" dxfId="2281" priority="1275">
      <formula>$K6=#REF!</formula>
    </cfRule>
    <cfRule type="expression" dxfId="2280" priority="1276">
      <formula>$K6=#REF!</formula>
    </cfRule>
    <cfRule type="expression" dxfId="2279" priority="1277">
      <formula>$K6=#REF!</formula>
    </cfRule>
    <cfRule type="expression" dxfId="2278" priority="1278">
      <formula>$K6=#REF!</formula>
    </cfRule>
  </conditionalFormatting>
  <conditionalFormatting sqref="X16">
    <cfRule type="expression" dxfId="2277" priority="1271">
      <formula>$K16=#REF!</formula>
    </cfRule>
    <cfRule type="expression" dxfId="2276" priority="1272">
      <formula>$K16=#REF!</formula>
    </cfRule>
    <cfRule type="expression" dxfId="2275" priority="1273">
      <formula>$K16=#REF!</formula>
    </cfRule>
    <cfRule type="expression" dxfId="2274" priority="1274">
      <formula>$K16=#REF!</formula>
    </cfRule>
  </conditionalFormatting>
  <conditionalFormatting sqref="AA6">
    <cfRule type="expression" dxfId="2273" priority="1263">
      <formula>$K6=#REF!</formula>
    </cfRule>
    <cfRule type="expression" dxfId="2272" priority="1264">
      <formula>$K6=#REF!</formula>
    </cfRule>
    <cfRule type="expression" dxfId="2271" priority="1265">
      <formula>$K6=#REF!</formula>
    </cfRule>
    <cfRule type="expression" dxfId="2270" priority="1266">
      <formula>$K6=#REF!</formula>
    </cfRule>
  </conditionalFormatting>
  <conditionalFormatting sqref="AA13">
    <cfRule type="expression" dxfId="2269" priority="1251">
      <formula>$K13=#REF!</formula>
    </cfRule>
    <cfRule type="expression" dxfId="2268" priority="1252">
      <formula>$K13=#REF!</formula>
    </cfRule>
    <cfRule type="expression" dxfId="2267" priority="1253">
      <formula>$K13=#REF!</formula>
    </cfRule>
    <cfRule type="expression" dxfId="2266" priority="1254">
      <formula>$K13=#REF!</formula>
    </cfRule>
  </conditionalFormatting>
  <conditionalFormatting sqref="AA14">
    <cfRule type="expression" dxfId="2265" priority="1247">
      <formula>$K14=#REF!</formula>
    </cfRule>
    <cfRule type="expression" dxfId="2264" priority="1248">
      <formula>$K14=#REF!</formula>
    </cfRule>
    <cfRule type="expression" dxfId="2263" priority="1249">
      <formula>$K14=#REF!</formula>
    </cfRule>
    <cfRule type="expression" dxfId="2262" priority="1250">
      <formula>$K14=#REF!</formula>
    </cfRule>
  </conditionalFormatting>
  <conditionalFormatting sqref="AA15">
    <cfRule type="expression" dxfId="2261" priority="1239">
      <formula>$K15=#REF!</formula>
    </cfRule>
    <cfRule type="expression" dxfId="2260" priority="1240">
      <formula>$K15=#REF!</formula>
    </cfRule>
    <cfRule type="expression" dxfId="2259" priority="1241">
      <formula>$K15=#REF!</formula>
    </cfRule>
    <cfRule type="expression" dxfId="2258" priority="1242">
      <formula>$K15=#REF!</formula>
    </cfRule>
  </conditionalFormatting>
  <conditionalFormatting sqref="AA16">
    <cfRule type="expression" dxfId="2257" priority="1227">
      <formula>$K16=#REF!</formula>
    </cfRule>
    <cfRule type="expression" dxfId="2256" priority="1228">
      <formula>$K16=#REF!</formula>
    </cfRule>
    <cfRule type="expression" dxfId="2255" priority="1229">
      <formula>$K16=#REF!</formula>
    </cfRule>
    <cfRule type="expression" dxfId="2254" priority="1230">
      <formula>$K16=#REF!</formula>
    </cfRule>
  </conditionalFormatting>
  <conditionalFormatting sqref="O6:O8 O13 O15:O16 O24:O28 O46:O48 O56:O60">
    <cfRule type="cellIs" dxfId="2253" priority="1218" operator="equal">
      <formula>"Mut+ext"</formula>
    </cfRule>
  </conditionalFormatting>
  <conditionalFormatting sqref="AB27:AB28">
    <cfRule type="expression" dxfId="2252" priority="1147">
      <formula>$K27=#REF!</formula>
    </cfRule>
    <cfRule type="expression" dxfId="2251" priority="1148">
      <formula>$K27=#REF!</formula>
    </cfRule>
    <cfRule type="expression" dxfId="2250" priority="1149">
      <formula>$K27=#REF!</formula>
    </cfRule>
    <cfRule type="expression" dxfId="2249" priority="1150">
      <formula>$K27=#REF!</formula>
    </cfRule>
  </conditionalFormatting>
  <conditionalFormatting sqref="AB17:AB19">
    <cfRule type="expression" dxfId="2248" priority="1143">
      <formula>$K17=#REF!</formula>
    </cfRule>
    <cfRule type="expression" dxfId="2247" priority="1144">
      <formula>$K17=#REF!</formula>
    </cfRule>
    <cfRule type="expression" dxfId="2246" priority="1145">
      <formula>$K17=#REF!</formula>
    </cfRule>
    <cfRule type="expression" dxfId="2245" priority="1146">
      <formula>$K17=#REF!</formula>
    </cfRule>
  </conditionalFormatting>
  <conditionalFormatting sqref="X17">
    <cfRule type="expression" dxfId="2244" priority="1139">
      <formula>$K17=#REF!</formula>
    </cfRule>
    <cfRule type="expression" dxfId="2243" priority="1140">
      <formula>$K17=#REF!</formula>
    </cfRule>
    <cfRule type="expression" dxfId="2242" priority="1141">
      <formula>$K17=#REF!</formula>
    </cfRule>
    <cfRule type="expression" dxfId="2241" priority="1142">
      <formula>$K17=#REF!</formula>
    </cfRule>
  </conditionalFormatting>
  <conditionalFormatting sqref="X27:X28">
    <cfRule type="expression" dxfId="2240" priority="1135">
      <formula>$K27=#REF!</formula>
    </cfRule>
    <cfRule type="expression" dxfId="2239" priority="1136">
      <formula>$K27=#REF!</formula>
    </cfRule>
    <cfRule type="expression" dxfId="2238" priority="1137">
      <formula>$K27=#REF!</formula>
    </cfRule>
    <cfRule type="expression" dxfId="2237" priority="1138">
      <formula>$K27=#REF!</formula>
    </cfRule>
  </conditionalFormatting>
  <conditionalFormatting sqref="AA17">
    <cfRule type="expression" dxfId="2236" priority="1131">
      <formula>$K17=#REF!</formula>
    </cfRule>
    <cfRule type="expression" dxfId="2235" priority="1132">
      <formula>$K17=#REF!</formula>
    </cfRule>
    <cfRule type="expression" dxfId="2234" priority="1133">
      <formula>$K17=#REF!</formula>
    </cfRule>
    <cfRule type="expression" dxfId="2233" priority="1134">
      <formula>$K17=#REF!</formula>
    </cfRule>
  </conditionalFormatting>
  <conditionalFormatting sqref="AA18">
    <cfRule type="expression" dxfId="2232" priority="1127">
      <formula>$K18=#REF!</formula>
    </cfRule>
    <cfRule type="expression" dxfId="2231" priority="1128">
      <formula>$K18=#REF!</formula>
    </cfRule>
    <cfRule type="expression" dxfId="2230" priority="1129">
      <formula>$K18=#REF!</formula>
    </cfRule>
    <cfRule type="expression" dxfId="2229" priority="1130">
      <formula>$K18=#REF!</formula>
    </cfRule>
  </conditionalFormatting>
  <conditionalFormatting sqref="AA19">
    <cfRule type="expression" dxfId="2228" priority="1123">
      <formula>$K19=#REF!</formula>
    </cfRule>
    <cfRule type="expression" dxfId="2227" priority="1124">
      <formula>$K19=#REF!</formula>
    </cfRule>
    <cfRule type="expression" dxfId="2226" priority="1125">
      <formula>$K19=#REF!</formula>
    </cfRule>
    <cfRule type="expression" dxfId="2225" priority="1126">
      <formula>$K19=#REF!</formula>
    </cfRule>
  </conditionalFormatting>
  <conditionalFormatting sqref="AA24">
    <cfRule type="expression" dxfId="2224" priority="1119">
      <formula>$K24=#REF!</formula>
    </cfRule>
    <cfRule type="expression" dxfId="2223" priority="1120">
      <formula>$K24=#REF!</formula>
    </cfRule>
    <cfRule type="expression" dxfId="2222" priority="1121">
      <formula>$K24=#REF!</formula>
    </cfRule>
    <cfRule type="expression" dxfId="2221" priority="1122">
      <formula>$K24=#REF!</formula>
    </cfRule>
  </conditionalFormatting>
  <conditionalFormatting sqref="AA25">
    <cfRule type="expression" dxfId="2220" priority="1115">
      <formula>$K25=#REF!</formula>
    </cfRule>
    <cfRule type="expression" dxfId="2219" priority="1116">
      <formula>$K25=#REF!</formula>
    </cfRule>
    <cfRule type="expression" dxfId="2218" priority="1117">
      <formula>$K25=#REF!</formula>
    </cfRule>
    <cfRule type="expression" dxfId="2217" priority="1118">
      <formula>$K25=#REF!</formula>
    </cfRule>
  </conditionalFormatting>
  <conditionalFormatting sqref="AA26">
    <cfRule type="expression" dxfId="2216" priority="1107">
      <formula>$K26=#REF!</formula>
    </cfRule>
    <cfRule type="expression" dxfId="2215" priority="1108">
      <formula>$K26=#REF!</formula>
    </cfRule>
    <cfRule type="expression" dxfId="2214" priority="1109">
      <formula>$K26=#REF!</formula>
    </cfRule>
    <cfRule type="expression" dxfId="2213" priority="1110">
      <formula>$K26=#REF!</formula>
    </cfRule>
  </conditionalFormatting>
  <conditionalFormatting sqref="AA27:AA28">
    <cfRule type="expression" dxfId="2212" priority="1103">
      <formula>$K27=#REF!</formula>
    </cfRule>
    <cfRule type="expression" dxfId="2211" priority="1104">
      <formula>$K27=#REF!</formula>
    </cfRule>
    <cfRule type="expression" dxfId="2210" priority="1105">
      <formula>$K27=#REF!</formula>
    </cfRule>
    <cfRule type="expression" dxfId="2209" priority="1106">
      <formula>$K27=#REF!</formula>
    </cfRule>
  </conditionalFormatting>
  <conditionalFormatting sqref="O17:O19">
    <cfRule type="cellIs" dxfId="2208" priority="1102" operator="equal">
      <formula>"Mut+ext"</formula>
    </cfRule>
  </conditionalFormatting>
  <conditionalFormatting sqref="X18:X19">
    <cfRule type="expression" dxfId="2207" priority="1098">
      <formula>$K18=#REF!</formula>
    </cfRule>
    <cfRule type="expression" dxfId="2206" priority="1099">
      <formula>$K18=#REF!</formula>
    </cfRule>
    <cfRule type="expression" dxfId="2205" priority="1100">
      <formula>$K18=#REF!</formula>
    </cfRule>
    <cfRule type="expression" dxfId="2204" priority="1101">
      <formula>$K18=#REF!</formula>
    </cfRule>
  </conditionalFormatting>
  <conditionalFormatting sqref="AB48">
    <cfRule type="expression" dxfId="2203" priority="899">
      <formula>$K48=#REF!</formula>
    </cfRule>
    <cfRule type="expression" dxfId="2202" priority="900">
      <formula>$K48=#REF!</formula>
    </cfRule>
    <cfRule type="expression" dxfId="2201" priority="901">
      <formula>$K48=#REF!</formula>
    </cfRule>
    <cfRule type="expression" dxfId="2200" priority="902">
      <formula>$K48=#REF!</formula>
    </cfRule>
  </conditionalFormatting>
  <conditionalFormatting sqref="AB29:AB32">
    <cfRule type="expression" dxfId="2199" priority="895">
      <formula>$K29=#REF!</formula>
    </cfRule>
    <cfRule type="expression" dxfId="2198" priority="896">
      <formula>$K29=#REF!</formula>
    </cfRule>
    <cfRule type="expression" dxfId="2197" priority="897">
      <formula>$K29=#REF!</formula>
    </cfRule>
    <cfRule type="expression" dxfId="2196" priority="898">
      <formula>$K29=#REF!</formula>
    </cfRule>
  </conditionalFormatting>
  <conditionalFormatting sqref="X29">
    <cfRule type="expression" dxfId="2195" priority="891">
      <formula>$K29=#REF!</formula>
    </cfRule>
    <cfRule type="expression" dxfId="2194" priority="892">
      <formula>$K29=#REF!</formula>
    </cfRule>
    <cfRule type="expression" dxfId="2193" priority="893">
      <formula>$K29=#REF!</formula>
    </cfRule>
    <cfRule type="expression" dxfId="2192" priority="894">
      <formula>$K29=#REF!</formula>
    </cfRule>
  </conditionalFormatting>
  <conditionalFormatting sqref="X48">
    <cfRule type="expression" dxfId="2191" priority="887">
      <formula>$K48=#REF!</formula>
    </cfRule>
    <cfRule type="expression" dxfId="2190" priority="888">
      <formula>$K48=#REF!</formula>
    </cfRule>
    <cfRule type="expression" dxfId="2189" priority="889">
      <formula>$K48=#REF!</formula>
    </cfRule>
    <cfRule type="expression" dxfId="2188" priority="890">
      <formula>$K48=#REF!</formula>
    </cfRule>
  </conditionalFormatting>
  <conditionalFormatting sqref="AA29">
    <cfRule type="expression" dxfId="2187" priority="883">
      <formula>$K29=#REF!</formula>
    </cfRule>
    <cfRule type="expression" dxfId="2186" priority="884">
      <formula>$K29=#REF!</formula>
    </cfRule>
    <cfRule type="expression" dxfId="2185" priority="885">
      <formula>$K29=#REF!</formula>
    </cfRule>
    <cfRule type="expression" dxfId="2184" priority="886">
      <formula>$K29=#REF!</formula>
    </cfRule>
  </conditionalFormatting>
  <conditionalFormatting sqref="AA30">
    <cfRule type="expression" dxfId="2183" priority="879">
      <formula>$K30=#REF!</formula>
    </cfRule>
    <cfRule type="expression" dxfId="2182" priority="880">
      <formula>$K30=#REF!</formula>
    </cfRule>
    <cfRule type="expression" dxfId="2181" priority="881">
      <formula>$K30=#REF!</formula>
    </cfRule>
    <cfRule type="expression" dxfId="2180" priority="882">
      <formula>$K30=#REF!</formula>
    </cfRule>
  </conditionalFormatting>
  <conditionalFormatting sqref="AA31">
    <cfRule type="expression" dxfId="2179" priority="875">
      <formula>$K31=#REF!</formula>
    </cfRule>
    <cfRule type="expression" dxfId="2178" priority="876">
      <formula>$K31=#REF!</formula>
    </cfRule>
    <cfRule type="expression" dxfId="2177" priority="877">
      <formula>$K31=#REF!</formula>
    </cfRule>
    <cfRule type="expression" dxfId="2176" priority="878">
      <formula>$K31=#REF!</formula>
    </cfRule>
  </conditionalFormatting>
  <conditionalFormatting sqref="AA32">
    <cfRule type="expression" dxfId="2175" priority="871">
      <formula>$K32=#REF!</formula>
    </cfRule>
    <cfRule type="expression" dxfId="2174" priority="872">
      <formula>$K32=#REF!</formula>
    </cfRule>
    <cfRule type="expression" dxfId="2173" priority="873">
      <formula>$K32=#REF!</formula>
    </cfRule>
    <cfRule type="expression" dxfId="2172" priority="874">
      <formula>$K32=#REF!</formula>
    </cfRule>
  </conditionalFormatting>
  <conditionalFormatting sqref="AA46">
    <cfRule type="expression" dxfId="2171" priority="867">
      <formula>$K46=#REF!</formula>
    </cfRule>
    <cfRule type="expression" dxfId="2170" priority="868">
      <formula>$K46=#REF!</formula>
    </cfRule>
    <cfRule type="expression" dxfId="2169" priority="869">
      <formula>$K46=#REF!</formula>
    </cfRule>
    <cfRule type="expression" dxfId="2168" priority="870">
      <formula>$K46=#REF!</formula>
    </cfRule>
  </conditionalFormatting>
  <conditionalFormatting sqref="AA47">
    <cfRule type="expression" dxfId="2167" priority="859">
      <formula>$K47=#REF!</formula>
    </cfRule>
    <cfRule type="expression" dxfId="2166" priority="860">
      <formula>$K47=#REF!</formula>
    </cfRule>
    <cfRule type="expression" dxfId="2165" priority="861">
      <formula>$K47=#REF!</formula>
    </cfRule>
    <cfRule type="expression" dxfId="2164" priority="862">
      <formula>$K47=#REF!</formula>
    </cfRule>
  </conditionalFormatting>
  <conditionalFormatting sqref="AA48">
    <cfRule type="expression" dxfId="2163" priority="855">
      <formula>$K48=#REF!</formula>
    </cfRule>
    <cfRule type="expression" dxfId="2162" priority="856">
      <formula>$K48=#REF!</formula>
    </cfRule>
    <cfRule type="expression" dxfId="2161" priority="857">
      <formula>$K48=#REF!</formula>
    </cfRule>
    <cfRule type="expression" dxfId="2160" priority="858">
      <formula>$K48=#REF!</formula>
    </cfRule>
  </conditionalFormatting>
  <conditionalFormatting sqref="O29:O32">
    <cfRule type="cellIs" dxfId="2159" priority="854" operator="equal">
      <formula>"Mut+ext"</formula>
    </cfRule>
  </conditionalFormatting>
  <conditionalFormatting sqref="X30:X32">
    <cfRule type="expression" dxfId="2158" priority="850">
      <formula>$K30=#REF!</formula>
    </cfRule>
    <cfRule type="expression" dxfId="2157" priority="851">
      <formula>$K30=#REF!</formula>
    </cfRule>
    <cfRule type="expression" dxfId="2156" priority="852">
      <formula>$K30=#REF!</formula>
    </cfRule>
    <cfRule type="expression" dxfId="2155" priority="853">
      <formula>$K30=#REF!</formula>
    </cfRule>
  </conditionalFormatting>
  <conditionalFormatting sqref="AB59:AB60">
    <cfRule type="expression" dxfId="2154" priority="846">
      <formula>$K59=#REF!</formula>
    </cfRule>
    <cfRule type="expression" dxfId="2153" priority="847">
      <formula>$K59=#REF!</formula>
    </cfRule>
    <cfRule type="expression" dxfId="2152" priority="848">
      <formula>$K59=#REF!</formula>
    </cfRule>
    <cfRule type="expression" dxfId="2151" priority="849">
      <formula>$K59=#REF!</formula>
    </cfRule>
  </conditionalFormatting>
  <conditionalFormatting sqref="AB49:AB51">
    <cfRule type="expression" dxfId="2150" priority="842">
      <formula>$K49=#REF!</formula>
    </cfRule>
    <cfRule type="expression" dxfId="2149" priority="843">
      <formula>$K49=#REF!</formula>
    </cfRule>
    <cfRule type="expression" dxfId="2148" priority="844">
      <formula>$K49=#REF!</formula>
    </cfRule>
    <cfRule type="expression" dxfId="2147" priority="845">
      <formula>$K49=#REF!</formula>
    </cfRule>
  </conditionalFormatting>
  <conditionalFormatting sqref="X49">
    <cfRule type="expression" dxfId="2146" priority="838">
      <formula>$K49=#REF!</formula>
    </cfRule>
    <cfRule type="expression" dxfId="2145" priority="839">
      <formula>$K49=#REF!</formula>
    </cfRule>
    <cfRule type="expression" dxfId="2144" priority="840">
      <formula>$K49=#REF!</formula>
    </cfRule>
    <cfRule type="expression" dxfId="2143" priority="841">
      <formula>$K49=#REF!</formula>
    </cfRule>
  </conditionalFormatting>
  <conditionalFormatting sqref="X59:X60">
    <cfRule type="expression" dxfId="2142" priority="834">
      <formula>$K59=#REF!</formula>
    </cfRule>
    <cfRule type="expression" dxfId="2141" priority="835">
      <formula>$K59=#REF!</formula>
    </cfRule>
    <cfRule type="expression" dxfId="2140" priority="836">
      <formula>$K59=#REF!</formula>
    </cfRule>
    <cfRule type="expression" dxfId="2139" priority="837">
      <formula>$K59=#REF!</formula>
    </cfRule>
  </conditionalFormatting>
  <conditionalFormatting sqref="AA49">
    <cfRule type="expression" dxfId="2138" priority="830">
      <formula>$K49=#REF!</formula>
    </cfRule>
    <cfRule type="expression" dxfId="2137" priority="831">
      <formula>$K49=#REF!</formula>
    </cfRule>
    <cfRule type="expression" dxfId="2136" priority="832">
      <formula>$K49=#REF!</formula>
    </cfRule>
    <cfRule type="expression" dxfId="2135" priority="833">
      <formula>$K49=#REF!</formula>
    </cfRule>
  </conditionalFormatting>
  <conditionalFormatting sqref="AA50">
    <cfRule type="expression" dxfId="2134" priority="826">
      <formula>$K50=#REF!</formula>
    </cfRule>
    <cfRule type="expression" dxfId="2133" priority="827">
      <formula>$K50=#REF!</formula>
    </cfRule>
    <cfRule type="expression" dxfId="2132" priority="828">
      <formula>$K50=#REF!</formula>
    </cfRule>
    <cfRule type="expression" dxfId="2131" priority="829">
      <formula>$K50=#REF!</formula>
    </cfRule>
  </conditionalFormatting>
  <conditionalFormatting sqref="AA51">
    <cfRule type="expression" dxfId="2130" priority="822">
      <formula>$K51=#REF!</formula>
    </cfRule>
    <cfRule type="expression" dxfId="2129" priority="823">
      <formula>$K51=#REF!</formula>
    </cfRule>
    <cfRule type="expression" dxfId="2128" priority="824">
      <formula>$K51=#REF!</formula>
    </cfRule>
    <cfRule type="expression" dxfId="2127" priority="825">
      <formula>$K51=#REF!</formula>
    </cfRule>
  </conditionalFormatting>
  <conditionalFormatting sqref="AA56">
    <cfRule type="expression" dxfId="2126" priority="818">
      <formula>$K56=#REF!</formula>
    </cfRule>
    <cfRule type="expression" dxfId="2125" priority="819">
      <formula>$K56=#REF!</formula>
    </cfRule>
    <cfRule type="expression" dxfId="2124" priority="820">
      <formula>$K56=#REF!</formula>
    </cfRule>
    <cfRule type="expression" dxfId="2123" priority="821">
      <formula>$K56=#REF!</formula>
    </cfRule>
  </conditionalFormatting>
  <conditionalFormatting sqref="AA57">
    <cfRule type="expression" dxfId="2122" priority="814">
      <formula>$K57=#REF!</formula>
    </cfRule>
    <cfRule type="expression" dxfId="2121" priority="815">
      <formula>$K57=#REF!</formula>
    </cfRule>
    <cfRule type="expression" dxfId="2120" priority="816">
      <formula>$K57=#REF!</formula>
    </cfRule>
    <cfRule type="expression" dxfId="2119" priority="817">
      <formula>$K57=#REF!</formula>
    </cfRule>
  </conditionalFormatting>
  <conditionalFormatting sqref="AA58">
    <cfRule type="expression" dxfId="2118" priority="806">
      <formula>$K58=#REF!</formula>
    </cfRule>
    <cfRule type="expression" dxfId="2117" priority="807">
      <formula>$K58=#REF!</formula>
    </cfRule>
    <cfRule type="expression" dxfId="2116" priority="808">
      <formula>$K58=#REF!</formula>
    </cfRule>
    <cfRule type="expression" dxfId="2115" priority="809">
      <formula>$K58=#REF!</formula>
    </cfRule>
  </conditionalFormatting>
  <conditionalFormatting sqref="AA59:AA60">
    <cfRule type="expression" dxfId="2114" priority="802">
      <formula>$K59=#REF!</formula>
    </cfRule>
    <cfRule type="expression" dxfId="2113" priority="803">
      <formula>$K59=#REF!</formula>
    </cfRule>
    <cfRule type="expression" dxfId="2112" priority="804">
      <formula>$K59=#REF!</formula>
    </cfRule>
    <cfRule type="expression" dxfId="2111" priority="805">
      <formula>$K59=#REF!</formula>
    </cfRule>
  </conditionalFormatting>
  <conditionalFormatting sqref="O50:O51">
    <cfRule type="cellIs" dxfId="2110" priority="801" operator="equal">
      <formula>"Mut+ext"</formula>
    </cfRule>
  </conditionalFormatting>
  <conditionalFormatting sqref="X50:X51">
    <cfRule type="expression" dxfId="2109" priority="797">
      <formula>$K50=#REF!</formula>
    </cfRule>
    <cfRule type="expression" dxfId="2108" priority="798">
      <formula>$K50=#REF!</formula>
    </cfRule>
    <cfRule type="expression" dxfId="2107" priority="799">
      <formula>$K50=#REF!</formula>
    </cfRule>
    <cfRule type="expression" dxfId="2106" priority="800">
      <formula>$K50=#REF!</formula>
    </cfRule>
  </conditionalFormatting>
  <conditionalFormatting sqref="O14">
    <cfRule type="cellIs" dxfId="2105" priority="400" operator="equal">
      <formula>"Mut+ext"</formula>
    </cfRule>
  </conditionalFormatting>
  <conditionalFormatting sqref="AB9:AB12">
    <cfRule type="expression" dxfId="2104" priority="396">
      <formula>$K9=#REF!</formula>
    </cfRule>
    <cfRule type="expression" dxfId="2103" priority="397">
      <formula>$K9=#REF!</formula>
    </cfRule>
    <cfRule type="expression" dxfId="2102" priority="398">
      <formula>$K9=#REF!</formula>
    </cfRule>
    <cfRule type="expression" dxfId="2101" priority="399">
      <formula>$K9=#REF!</formula>
    </cfRule>
  </conditionalFormatting>
  <conditionalFormatting sqref="AA9">
    <cfRule type="expression" dxfId="2100" priority="392">
      <formula>$K9=#REF!</formula>
    </cfRule>
    <cfRule type="expression" dxfId="2099" priority="393">
      <formula>$K9=#REF!</formula>
    </cfRule>
    <cfRule type="expression" dxfId="2098" priority="394">
      <formula>$K9=#REF!</formula>
    </cfRule>
    <cfRule type="expression" dxfId="2097" priority="395">
      <formula>$K9=#REF!</formula>
    </cfRule>
  </conditionalFormatting>
  <conditionalFormatting sqref="AA10">
    <cfRule type="expression" dxfId="2096" priority="388">
      <formula>$K10=#REF!</formula>
    </cfRule>
    <cfRule type="expression" dxfId="2095" priority="389">
      <formula>$K10=#REF!</formula>
    </cfRule>
    <cfRule type="expression" dxfId="2094" priority="390">
      <formula>$K10=#REF!</formula>
    </cfRule>
    <cfRule type="expression" dxfId="2093" priority="391">
      <formula>$K10=#REF!</formula>
    </cfRule>
  </conditionalFormatting>
  <conditionalFormatting sqref="AA12">
    <cfRule type="expression" dxfId="2092" priority="384">
      <formula>$K12=#REF!</formula>
    </cfRule>
    <cfRule type="expression" dxfId="2091" priority="385">
      <formula>$K12=#REF!</formula>
    </cfRule>
    <cfRule type="expression" dxfId="2090" priority="386">
      <formula>$K12=#REF!</formula>
    </cfRule>
    <cfRule type="expression" dxfId="2089" priority="387">
      <formula>$K12=#REF!</formula>
    </cfRule>
  </conditionalFormatting>
  <conditionalFormatting sqref="AA11">
    <cfRule type="expression" dxfId="2088" priority="380">
      <formula>$K11=#REF!</formula>
    </cfRule>
    <cfRule type="expression" dxfId="2087" priority="381">
      <formula>$K11=#REF!</formula>
    </cfRule>
    <cfRule type="expression" dxfId="2086" priority="382">
      <formula>$K11=#REF!</formula>
    </cfRule>
    <cfRule type="expression" dxfId="2085" priority="383">
      <formula>$K11=#REF!</formula>
    </cfRule>
  </conditionalFormatting>
  <conditionalFormatting sqref="O11:O12 O9">
    <cfRule type="cellIs" dxfId="2084" priority="379" operator="equal">
      <formula>"Mut+ext"</formula>
    </cfRule>
  </conditionalFormatting>
  <conditionalFormatting sqref="X9:X12">
    <cfRule type="expression" dxfId="2083" priority="375">
      <formula>$K9=#REF!</formula>
    </cfRule>
    <cfRule type="expression" dxfId="2082" priority="376">
      <formula>$K9=#REF!</formula>
    </cfRule>
    <cfRule type="expression" dxfId="2081" priority="377">
      <formula>$K9=#REF!</formula>
    </cfRule>
    <cfRule type="expression" dxfId="2080" priority="378">
      <formula>$K9=#REF!</formula>
    </cfRule>
  </conditionalFormatting>
  <conditionalFormatting sqref="O10">
    <cfRule type="cellIs" dxfId="2079" priority="374" operator="equal">
      <formula>"Mut+ext"</formula>
    </cfRule>
  </conditionalFormatting>
  <conditionalFormatting sqref="AB20:AB23">
    <cfRule type="expression" dxfId="2078" priority="370">
      <formula>$K20=#REF!</formula>
    </cfRule>
    <cfRule type="expression" dxfId="2077" priority="371">
      <formula>$K20=#REF!</formula>
    </cfRule>
    <cfRule type="expression" dxfId="2076" priority="372">
      <formula>$K20=#REF!</formula>
    </cfRule>
    <cfRule type="expression" dxfId="2075" priority="373">
      <formula>$K20=#REF!</formula>
    </cfRule>
  </conditionalFormatting>
  <conditionalFormatting sqref="AA20">
    <cfRule type="expression" dxfId="2074" priority="366">
      <formula>$K20=#REF!</formula>
    </cfRule>
    <cfRule type="expression" dxfId="2073" priority="367">
      <formula>$K20=#REF!</formula>
    </cfRule>
    <cfRule type="expression" dxfId="2072" priority="368">
      <formula>$K20=#REF!</formula>
    </cfRule>
    <cfRule type="expression" dxfId="2071" priority="369">
      <formula>$K20=#REF!</formula>
    </cfRule>
  </conditionalFormatting>
  <conditionalFormatting sqref="AA21">
    <cfRule type="expression" dxfId="2070" priority="362">
      <formula>$K21=#REF!</formula>
    </cfRule>
    <cfRule type="expression" dxfId="2069" priority="363">
      <formula>$K21=#REF!</formula>
    </cfRule>
    <cfRule type="expression" dxfId="2068" priority="364">
      <formula>$K21=#REF!</formula>
    </cfRule>
    <cfRule type="expression" dxfId="2067" priority="365">
      <formula>$K21=#REF!</formula>
    </cfRule>
  </conditionalFormatting>
  <conditionalFormatting sqref="AA23">
    <cfRule type="expression" dxfId="2066" priority="358">
      <formula>$K23=#REF!</formula>
    </cfRule>
    <cfRule type="expression" dxfId="2065" priority="359">
      <formula>$K23=#REF!</formula>
    </cfRule>
    <cfRule type="expression" dxfId="2064" priority="360">
      <formula>$K23=#REF!</formula>
    </cfRule>
    <cfRule type="expression" dxfId="2063" priority="361">
      <formula>$K23=#REF!</formula>
    </cfRule>
  </conditionalFormatting>
  <conditionalFormatting sqref="AA22">
    <cfRule type="expression" dxfId="2062" priority="354">
      <formula>$K22=#REF!</formula>
    </cfRule>
    <cfRule type="expression" dxfId="2061" priority="355">
      <formula>$K22=#REF!</formula>
    </cfRule>
    <cfRule type="expression" dxfId="2060" priority="356">
      <formula>$K22=#REF!</formula>
    </cfRule>
    <cfRule type="expression" dxfId="2059" priority="357">
      <formula>$K22=#REF!</formula>
    </cfRule>
  </conditionalFormatting>
  <conditionalFormatting sqref="O20:O23">
    <cfRule type="cellIs" dxfId="2058" priority="353" operator="equal">
      <formula>"Mut+ext"</formula>
    </cfRule>
  </conditionalFormatting>
  <conditionalFormatting sqref="X20:X23">
    <cfRule type="expression" dxfId="2057" priority="349">
      <formula>$K20=#REF!</formula>
    </cfRule>
    <cfRule type="expression" dxfId="2056" priority="350">
      <formula>$K20=#REF!</formula>
    </cfRule>
    <cfRule type="expression" dxfId="2055" priority="351">
      <formula>$K20=#REF!</formula>
    </cfRule>
    <cfRule type="expression" dxfId="2054" priority="352">
      <formula>$K20=#REF!</formula>
    </cfRule>
  </conditionalFormatting>
  <conditionalFormatting sqref="AB33:AB45">
    <cfRule type="expression" dxfId="2053" priority="345">
      <formula>$K33=#REF!</formula>
    </cfRule>
    <cfRule type="expression" dxfId="2052" priority="346">
      <formula>$K33=#REF!</formula>
    </cfRule>
    <cfRule type="expression" dxfId="2051" priority="347">
      <formula>$K33=#REF!</formula>
    </cfRule>
    <cfRule type="expression" dxfId="2050" priority="348">
      <formula>$K33=#REF!</formula>
    </cfRule>
  </conditionalFormatting>
  <conditionalFormatting sqref="AA33:AA37 AA39:AA42">
    <cfRule type="expression" dxfId="2049" priority="341">
      <formula>$K33=#REF!</formula>
    </cfRule>
    <cfRule type="expression" dxfId="2048" priority="342">
      <formula>$K33=#REF!</formula>
    </cfRule>
    <cfRule type="expression" dxfId="2047" priority="343">
      <formula>$K33=#REF!</formula>
    </cfRule>
    <cfRule type="expression" dxfId="2046" priority="344">
      <formula>$K33=#REF!</formula>
    </cfRule>
  </conditionalFormatting>
  <conditionalFormatting sqref="AA45">
    <cfRule type="expression" dxfId="2045" priority="337">
      <formula>$K45=#REF!</formula>
    </cfRule>
    <cfRule type="expression" dxfId="2044" priority="338">
      <formula>$K45=#REF!</formula>
    </cfRule>
    <cfRule type="expression" dxfId="2043" priority="339">
      <formula>$K45=#REF!</formula>
    </cfRule>
    <cfRule type="expression" dxfId="2042" priority="340">
      <formula>$K45=#REF!</formula>
    </cfRule>
  </conditionalFormatting>
  <conditionalFormatting sqref="AA43">
    <cfRule type="expression" dxfId="2041" priority="333">
      <formula>$K43=#REF!</formula>
    </cfRule>
    <cfRule type="expression" dxfId="2040" priority="334">
      <formula>$K43=#REF!</formula>
    </cfRule>
    <cfRule type="expression" dxfId="2039" priority="335">
      <formula>$K43=#REF!</formula>
    </cfRule>
    <cfRule type="expression" dxfId="2038" priority="336">
      <formula>$K43=#REF!</formula>
    </cfRule>
  </conditionalFormatting>
  <conditionalFormatting sqref="O43:O45">
    <cfRule type="cellIs" dxfId="2037" priority="332" operator="equal">
      <formula>"Mut+ext"</formula>
    </cfRule>
  </conditionalFormatting>
  <conditionalFormatting sqref="X33 X43:X45">
    <cfRule type="expression" dxfId="2036" priority="328">
      <formula>$K33=#REF!</formula>
    </cfRule>
    <cfRule type="expression" dxfId="2035" priority="329">
      <formula>$K33=#REF!</formula>
    </cfRule>
    <cfRule type="expression" dxfId="2034" priority="330">
      <formula>$K33=#REF!</formula>
    </cfRule>
    <cfRule type="expression" dxfId="2033" priority="331">
      <formula>$K33=#REF!</formula>
    </cfRule>
  </conditionalFormatting>
  <conditionalFormatting sqref="AB52:AB55">
    <cfRule type="expression" dxfId="2032" priority="324">
      <formula>$K52=#REF!</formula>
    </cfRule>
    <cfRule type="expression" dxfId="2031" priority="325">
      <formula>$K52=#REF!</formula>
    </cfRule>
    <cfRule type="expression" dxfId="2030" priority="326">
      <formula>$K52=#REF!</formula>
    </cfRule>
    <cfRule type="expression" dxfId="2029" priority="327">
      <formula>$K52=#REF!</formula>
    </cfRule>
  </conditionalFormatting>
  <conditionalFormatting sqref="AA52">
    <cfRule type="expression" dxfId="2028" priority="320">
      <formula>$K52=#REF!</formula>
    </cfRule>
    <cfRule type="expression" dxfId="2027" priority="321">
      <formula>$K52=#REF!</formula>
    </cfRule>
    <cfRule type="expression" dxfId="2026" priority="322">
      <formula>$K52=#REF!</formula>
    </cfRule>
    <cfRule type="expression" dxfId="2025" priority="323">
      <formula>$K52=#REF!</formula>
    </cfRule>
  </conditionalFormatting>
  <conditionalFormatting sqref="AA53">
    <cfRule type="expression" dxfId="2024" priority="316">
      <formula>$K53=#REF!</formula>
    </cfRule>
    <cfRule type="expression" dxfId="2023" priority="317">
      <formula>$K53=#REF!</formula>
    </cfRule>
    <cfRule type="expression" dxfId="2022" priority="318">
      <formula>$K53=#REF!</formula>
    </cfRule>
    <cfRule type="expression" dxfId="2021" priority="319">
      <formula>$K53=#REF!</formula>
    </cfRule>
  </conditionalFormatting>
  <conditionalFormatting sqref="AA55">
    <cfRule type="expression" dxfId="2020" priority="312">
      <formula>$K55=#REF!</formula>
    </cfRule>
    <cfRule type="expression" dxfId="2019" priority="313">
      <formula>$K55=#REF!</formula>
    </cfRule>
    <cfRule type="expression" dxfId="2018" priority="314">
      <formula>$K55=#REF!</formula>
    </cfRule>
    <cfRule type="expression" dxfId="2017" priority="315">
      <formula>$K55=#REF!</formula>
    </cfRule>
  </conditionalFormatting>
  <conditionalFormatting sqref="AA54">
    <cfRule type="expression" dxfId="2016" priority="308">
      <formula>$K54=#REF!</formula>
    </cfRule>
    <cfRule type="expression" dxfId="2015" priority="309">
      <formula>$K54=#REF!</formula>
    </cfRule>
    <cfRule type="expression" dxfId="2014" priority="310">
      <formula>$K54=#REF!</formula>
    </cfRule>
    <cfRule type="expression" dxfId="2013" priority="311">
      <formula>$K54=#REF!</formula>
    </cfRule>
  </conditionalFormatting>
  <conditionalFormatting sqref="O52:O55">
    <cfRule type="cellIs" dxfId="2012" priority="307" operator="equal">
      <formula>"Mut+ext"</formula>
    </cfRule>
  </conditionalFormatting>
  <conditionalFormatting sqref="X52:X55">
    <cfRule type="expression" dxfId="2011" priority="303">
      <formula>$K52=#REF!</formula>
    </cfRule>
    <cfRule type="expression" dxfId="2010" priority="304">
      <formula>$K52=#REF!</formula>
    </cfRule>
    <cfRule type="expression" dxfId="2009" priority="305">
      <formula>$K52=#REF!</formula>
    </cfRule>
    <cfRule type="expression" dxfId="2008" priority="306">
      <formula>$K52=#REF!</formula>
    </cfRule>
  </conditionalFormatting>
  <conditionalFormatting sqref="O49">
    <cfRule type="cellIs" dxfId="2007" priority="26" operator="equal">
      <formula>"Mut+ext"</formula>
    </cfRule>
  </conditionalFormatting>
  <conditionalFormatting sqref="X7">
    <cfRule type="expression" dxfId="2006" priority="22">
      <formula>$K7=#REF!</formula>
    </cfRule>
    <cfRule type="expression" dxfId="2005" priority="23">
      <formula>$K7=#REF!</formula>
    </cfRule>
    <cfRule type="expression" dxfId="2004" priority="24">
      <formula>$K7=#REF!</formula>
    </cfRule>
    <cfRule type="expression" dxfId="2003" priority="25">
      <formula>$K7=#REF!</formula>
    </cfRule>
  </conditionalFormatting>
  <conditionalFormatting sqref="X8">
    <cfRule type="expression" dxfId="2002" priority="18">
      <formula>$K8=#REF!</formula>
    </cfRule>
    <cfRule type="expression" dxfId="2001" priority="19">
      <formula>$K8=#REF!</formula>
    </cfRule>
    <cfRule type="expression" dxfId="2000" priority="20">
      <formula>$K8=#REF!</formula>
    </cfRule>
    <cfRule type="expression" dxfId="1999" priority="21">
      <formula>$K8=#REF!</formula>
    </cfRule>
  </conditionalFormatting>
  <conditionalFormatting sqref="X34:X42">
    <cfRule type="expression" dxfId="1998" priority="14">
      <formula>$K34=#REF!</formula>
    </cfRule>
    <cfRule type="expression" dxfId="1997" priority="15">
      <formula>$K34=#REF!</formula>
    </cfRule>
    <cfRule type="expression" dxfId="1996" priority="16">
      <formula>$K34=#REF!</formula>
    </cfRule>
    <cfRule type="expression" dxfId="1995" priority="17">
      <formula>$K34=#REF!</formula>
    </cfRule>
  </conditionalFormatting>
  <conditionalFormatting sqref="O33:O42">
    <cfRule type="cellIs" dxfId="1994" priority="13" operator="equal">
      <formula>"Mut+ext"</formula>
    </cfRule>
  </conditionalFormatting>
  <conditionalFormatting sqref="AA7:AA8">
    <cfRule type="expression" dxfId="1993" priority="9">
      <formula>$K7=#REF!</formula>
    </cfRule>
    <cfRule type="expression" dxfId="1992" priority="10">
      <formula>$K7=#REF!</formula>
    </cfRule>
    <cfRule type="expression" dxfId="1991" priority="11">
      <formula>$K7=#REF!</formula>
    </cfRule>
    <cfRule type="expression" dxfId="1990" priority="12">
      <formula>$K7=#REF!</formula>
    </cfRule>
  </conditionalFormatting>
  <conditionalFormatting sqref="AA38">
    <cfRule type="expression" dxfId="1989" priority="5">
      <formula>$K38=#REF!</formula>
    </cfRule>
    <cfRule type="expression" dxfId="1988" priority="6">
      <formula>$K38=#REF!</formula>
    </cfRule>
    <cfRule type="expression" dxfId="1987" priority="7">
      <formula>$K38=#REF!</formula>
    </cfRule>
    <cfRule type="expression" dxfId="1986" priority="8">
      <formula>$K38=#REF!</formula>
    </cfRule>
  </conditionalFormatting>
  <conditionalFormatting sqref="AA44">
    <cfRule type="expression" dxfId="1985" priority="1">
      <formula>$K44=#REF!</formula>
    </cfRule>
    <cfRule type="expression" dxfId="1984" priority="2">
      <formula>$K44=#REF!</formula>
    </cfRule>
    <cfRule type="expression" dxfId="1983" priority="3">
      <formula>$K44=#REF!</formula>
    </cfRule>
    <cfRule type="expression" dxfId="1982" priority="4">
      <formula>$K44=#REF!</formula>
    </cfRule>
  </conditionalFormatting>
  <dataValidations count="4">
    <dataValidation type="list" allowBlank="1" showInputMessage="1" showErrorMessage="1" sqref="I6:I47 I49:I58" xr:uid="{00000000-0002-0000-0100-000000000000}">
      <formula1>"Obligatoire,Option"</formula1>
    </dataValidation>
    <dataValidation type="list" allowBlank="1" showInputMessage="1" showErrorMessage="1" sqref="J6:J47 J49:J58" xr:uid="{00000000-0002-0000-0100-000001000000}">
      <formula1>"1,2,3,4"</formula1>
    </dataValidation>
    <dataValidation type="list" allowBlank="1" showInputMessage="1" showErrorMessage="1" sqref="K16 K27:K28" xr:uid="{00000000-0002-0000-0100-000002000000}">
      <formula1>$B$4:$B$13</formula1>
    </dataValidation>
    <dataValidation type="list" allowBlank="1" showInputMessage="1" showErrorMessage="1" sqref="O6:O15 O17:O26 O49:O58 O29:O47" xr:uid="{00000000-0002-0000-0100-000003000000}">
      <formula1>"Non,Mut,Mut+ext"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4000000}">
          <x14:formula1>
            <xm:f>Paramétrage!$C$6:$C$29</xm:f>
          </x14:formula1>
          <xm:sqref>K29:K47 K6:K15 K17:K26 K49:K58</xm:sqref>
        </x14:dataValidation>
        <x14:dataValidation type="list" allowBlank="1" showInputMessage="1" showErrorMessage="1" xr:uid="{00000000-0002-0000-0100-000005000000}">
          <x14:formula1>
            <xm:f>Paramétrage!$K$6:$K$41</xm:f>
          </x14:formula1>
          <xm:sqref>H6:H15 H29:H47 H17:H26 H49:H58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AE76"/>
  <sheetViews>
    <sheetView zoomScale="55" zoomScaleNormal="55" workbookViewId="0">
      <pane xSplit="7" ySplit="5" topLeftCell="H24" activePane="bottomRight" state="frozen"/>
      <selection pane="bottomRight" activeCell="C29" sqref="C29:D38"/>
      <selection pane="bottomLeft" activeCell="A6" sqref="A6"/>
      <selection pane="topRight" activeCell="E1" sqref="E1"/>
    </sheetView>
  </sheetViews>
  <sheetFormatPr defaultColWidth="11.42578125" defaultRowHeight="15.75" outlineLevelCol="1"/>
  <cols>
    <col min="1" max="1" width="11.42578125" style="9"/>
    <col min="2" max="3" width="8.85546875" style="9" customWidth="1"/>
    <col min="4" max="4" width="10" style="9" customWidth="1"/>
    <col min="5" max="6" width="8.85546875" style="9" customWidth="1"/>
    <col min="7" max="7" width="31.85546875" style="10" customWidth="1"/>
    <col min="8" max="8" width="11.85546875" style="10" customWidth="1"/>
    <col min="9" max="9" width="13" style="10" customWidth="1"/>
    <col min="10" max="10" width="9.42578125" style="10" customWidth="1"/>
    <col min="11" max="11" width="10" style="10" customWidth="1"/>
    <col min="12" max="12" width="11.85546875" style="10" customWidth="1"/>
    <col min="13" max="15" width="11.42578125" style="10" customWidth="1"/>
    <col min="16" max="17" width="12.42578125" style="10" customWidth="1"/>
    <col min="18" max="18" width="27" style="10" bestFit="1" customWidth="1"/>
    <col min="19" max="19" width="11.85546875" style="11" customWidth="1"/>
    <col min="20" max="25" width="12.42578125" style="10" customWidth="1"/>
    <col min="26" max="26" width="34" style="10" customWidth="1"/>
    <col min="27" max="28" width="51.140625" style="10" customWidth="1"/>
    <col min="29" max="29" width="11.140625" style="10" hidden="1" customWidth="1" outlineLevel="1"/>
    <col min="30" max="30" width="10.85546875" style="10" hidden="1" customWidth="1" outlineLevel="1"/>
    <col min="31" max="31" width="11.42578125" style="10" customWidth="1" collapsed="1"/>
    <col min="32" max="32" width="11.42578125" style="10" customWidth="1"/>
    <col min="33" max="16384" width="11.42578125" style="10"/>
  </cols>
  <sheetData>
    <row r="2" spans="1:30" ht="25.5">
      <c r="B2" s="131" t="s">
        <v>72</v>
      </c>
    </row>
    <row r="3" spans="1:30" ht="18" customHeight="1" thickBot="1">
      <c r="A3" s="69"/>
      <c r="G3" s="9"/>
      <c r="H3" s="9"/>
      <c r="I3" s="9"/>
      <c r="J3" s="9"/>
      <c r="S3" s="10"/>
    </row>
    <row r="4" spans="1:30" ht="68.650000000000006" customHeight="1">
      <c r="A4" s="224"/>
      <c r="B4" s="185" t="s">
        <v>10</v>
      </c>
      <c r="C4" s="186"/>
      <c r="D4" s="186"/>
      <c r="E4" s="186"/>
      <c r="F4" s="196" t="s">
        <v>11</v>
      </c>
      <c r="G4" s="198" t="s">
        <v>12</v>
      </c>
      <c r="H4" s="187" t="s">
        <v>13</v>
      </c>
      <c r="I4" s="187" t="s">
        <v>14</v>
      </c>
      <c r="J4" s="198" t="s">
        <v>15</v>
      </c>
      <c r="K4" s="196" t="s">
        <v>16</v>
      </c>
      <c r="L4" s="154" t="s">
        <v>17</v>
      </c>
      <c r="M4" s="132" t="s">
        <v>18</v>
      </c>
      <c r="N4" s="190" t="s">
        <v>19</v>
      </c>
      <c r="O4" s="192" t="s">
        <v>20</v>
      </c>
      <c r="P4" s="190" t="s">
        <v>21</v>
      </c>
      <c r="Q4" s="201"/>
      <c r="R4" s="202"/>
      <c r="S4" s="187" t="s">
        <v>22</v>
      </c>
      <c r="T4" s="23" t="s">
        <v>23</v>
      </c>
      <c r="U4" s="13" t="s">
        <v>24</v>
      </c>
      <c r="V4" s="13" t="s">
        <v>25</v>
      </c>
      <c r="W4" s="12" t="s">
        <v>26</v>
      </c>
      <c r="X4" s="206" t="s">
        <v>27</v>
      </c>
      <c r="Y4" s="201"/>
      <c r="Z4" s="201"/>
      <c r="AA4" s="196" t="s">
        <v>28</v>
      </c>
      <c r="AB4" s="194" t="s">
        <v>29</v>
      </c>
      <c r="AC4" s="187" t="s">
        <v>30</v>
      </c>
      <c r="AD4" s="188" t="s">
        <v>31</v>
      </c>
    </row>
    <row r="5" spans="1:30" ht="16.149999999999999" thickBot="1">
      <c r="A5" s="224"/>
      <c r="B5" s="71" t="s">
        <v>32</v>
      </c>
      <c r="C5" s="180" t="s">
        <v>33</v>
      </c>
      <c r="D5" s="181"/>
      <c r="E5" s="155" t="s">
        <v>34</v>
      </c>
      <c r="F5" s="197"/>
      <c r="G5" s="199"/>
      <c r="H5" s="200"/>
      <c r="I5" s="200"/>
      <c r="J5" s="199"/>
      <c r="K5" s="197"/>
      <c r="L5" s="30">
        <f>+L40+L75</f>
        <v>138</v>
      </c>
      <c r="M5" s="133"/>
      <c r="N5" s="191"/>
      <c r="O5" s="193"/>
      <c r="P5" s="191"/>
      <c r="Q5" s="203"/>
      <c r="R5" s="204"/>
      <c r="S5" s="200"/>
      <c r="T5" s="30">
        <f>+T40+T75</f>
        <v>382</v>
      </c>
      <c r="U5" s="30">
        <f>+U40+U75</f>
        <v>0</v>
      </c>
      <c r="V5" s="30">
        <f>+V40+V75</f>
        <v>382</v>
      </c>
      <c r="W5" s="30">
        <f>+W40+W75</f>
        <v>387</v>
      </c>
      <c r="X5" s="207"/>
      <c r="Y5" s="203"/>
      <c r="Z5" s="203"/>
      <c r="AA5" s="205"/>
      <c r="AB5" s="195"/>
      <c r="AC5" s="181"/>
      <c r="AD5" s="189"/>
    </row>
    <row r="6" spans="1:30" ht="15.75" customHeight="1">
      <c r="A6" s="214" t="s">
        <v>73</v>
      </c>
      <c r="B6" s="225" t="s">
        <v>74</v>
      </c>
      <c r="C6" s="226" t="s">
        <v>75</v>
      </c>
      <c r="D6" s="227"/>
      <c r="E6" s="244">
        <v>6</v>
      </c>
      <c r="F6" s="165" t="s">
        <v>76</v>
      </c>
      <c r="G6" s="27" t="s">
        <v>77</v>
      </c>
      <c r="H6" s="25"/>
      <c r="I6" s="31" t="s">
        <v>40</v>
      </c>
      <c r="J6" s="17"/>
      <c r="K6" s="166" t="s">
        <v>54</v>
      </c>
      <c r="L6" s="22">
        <v>22</v>
      </c>
      <c r="M6" s="159">
        <v>40</v>
      </c>
      <c r="N6" s="160">
        <v>350</v>
      </c>
      <c r="O6" s="20" t="s">
        <v>78</v>
      </c>
      <c r="P6" s="175"/>
      <c r="Q6" s="176"/>
      <c r="R6" s="177"/>
      <c r="S6" s="47">
        <f>IF(OR(N6="",K6=Paramétrage!$C$10,K6=Paramétrage!$C$13,K6=Paramétrage!$C$17,K6=Paramétrage!$C$20,K6=Paramétrage!$C$24,K6=Paramétrage!$C$27,AND(K6&lt;&gt;Paramétrage!$C$9,O6="Mut+ext")),0,ROUNDUP(M6/N6,0))</f>
        <v>0</v>
      </c>
      <c r="T6" s="229">
        <f>IF(OR(K6="",O6="Mut+ext"),0,IF(VLOOKUP(K6,Paramétrage!$C$6:$E$29,2,0)=0,0,IF(N6="","saisir capacité",L6*S6*VLOOKUP(K6,Paramétrage!$C$6:$E$29,2,0))))</f>
        <v>0</v>
      </c>
      <c r="U6" s="230"/>
      <c r="V6" s="231">
        <f t="shared" ref="V6:V26" si="0">IF(OR(K6="",O6="Mut+ext"),0,IF(ISERROR(T6+U6)=TRUE,T6,T6+U6))</f>
        <v>0</v>
      </c>
      <c r="W6" s="48">
        <f>IF(OR(K6="",O6="Mut+ext"),0,IF(ISERROR(U6+T6*VLOOKUP(K6,Paramétrage!$C$6:$E$29,3,0))=TRUE,V6,U6+T6*VLOOKUP(K6,Paramétrage!$C$6:$E$29,3,0)))</f>
        <v>0</v>
      </c>
      <c r="X6" s="175" t="s">
        <v>79</v>
      </c>
      <c r="Y6" s="176"/>
      <c r="Z6" s="177"/>
      <c r="AA6" s="32" t="s">
        <v>80</v>
      </c>
      <c r="AB6" s="19"/>
      <c r="AC6" s="33">
        <f>IF(F6="",0,IF(I6="",0,IF(SUMIF($F$6:$F$27,F6,$M$6:$M$27)=0,0,IF(OR(J6="",I6="obligatoire"),AD6/SUMIF($F$6:$F$27,F6,$M$6:$M$27),AD6/(SUMIF($F$6:$F$27,F6,$M$6:$M$27)/J6)))))</f>
        <v>4.756756756756757</v>
      </c>
      <c r="AD6" s="232">
        <f t="shared" ref="AD6:AD26" si="1">L6*M6</f>
        <v>880</v>
      </c>
    </row>
    <row r="7" spans="1:30">
      <c r="A7" s="215"/>
      <c r="B7" s="225"/>
      <c r="C7" s="233"/>
      <c r="D7" s="234"/>
      <c r="E7" s="244"/>
      <c r="F7" s="165" t="s">
        <v>81</v>
      </c>
      <c r="G7" s="27" t="s">
        <v>82</v>
      </c>
      <c r="H7" s="25"/>
      <c r="I7" s="31" t="s">
        <v>40</v>
      </c>
      <c r="J7" s="17"/>
      <c r="K7" s="166" t="s">
        <v>41</v>
      </c>
      <c r="L7" s="22">
        <v>12</v>
      </c>
      <c r="M7" s="159">
        <v>40</v>
      </c>
      <c r="N7" s="160">
        <v>25</v>
      </c>
      <c r="O7" s="18"/>
      <c r="P7" s="175"/>
      <c r="Q7" s="176"/>
      <c r="R7" s="177"/>
      <c r="S7" s="47">
        <f>IF(OR(N7="",K7=Paramétrage!$C$10,K7=Paramétrage!$C$13,K7=Paramétrage!$C$17,K7=Paramétrage!$C$20,K7=Paramétrage!$C$24,K7=Paramétrage!$C$27,AND(K7&lt;&gt;Paramétrage!$C$9,O7="Mut+ext")),0,ROUNDUP(M7/N7,0))</f>
        <v>2</v>
      </c>
      <c r="T7" s="229">
        <f>IF(OR(K7="",O7="Mut+ext"),0,IF(VLOOKUP(K7,Paramétrage!$C$6:$E$29,2,0)=0,0,IF(N7="","saisir capacité",L7*S7*VLOOKUP(K7,Paramétrage!$C$6:$E$29,2,0))))</f>
        <v>24</v>
      </c>
      <c r="U7" s="230"/>
      <c r="V7" s="231">
        <f t="shared" si="0"/>
        <v>24</v>
      </c>
      <c r="W7" s="48">
        <f>IF(OR(K7="",O7="Mut+ext"),0,IF(ISERROR(U7+T7*VLOOKUP(K7,Paramétrage!$C$6:$E$29,3,0))=TRUE,V7,U7+T7*VLOOKUP(K7,Paramétrage!$C$6:$E$29,3,0)))</f>
        <v>24</v>
      </c>
      <c r="X7" s="175"/>
      <c r="Y7" s="176"/>
      <c r="Z7" s="177"/>
      <c r="AA7" s="152" t="s">
        <v>83</v>
      </c>
      <c r="AB7" s="19"/>
      <c r="AC7" s="33">
        <f>IF(F7="",0,IF(I7="",0,IF(SUMIF($F$6:$F$27,F7,$M$6:$M$27)=0,0,IF(OR(J7="",I7="obligatoire"),AD7/SUMIF($F$6:$F$27,F7,$M$6:$M$27),AD7/(SUMIF($F$6:$F$27,F7,$M$6:$M$27)/J7)))))</f>
        <v>2.5945945945945947</v>
      </c>
      <c r="AD7" s="235">
        <f t="shared" si="1"/>
        <v>480</v>
      </c>
    </row>
    <row r="8" spans="1:30">
      <c r="A8" s="215"/>
      <c r="B8" s="225"/>
      <c r="C8" s="233"/>
      <c r="D8" s="234"/>
      <c r="E8" s="244"/>
      <c r="F8" s="165" t="s">
        <v>84</v>
      </c>
      <c r="G8" s="27" t="s">
        <v>85</v>
      </c>
      <c r="H8" s="25"/>
      <c r="I8" s="31" t="s">
        <v>60</v>
      </c>
      <c r="J8" s="17"/>
      <c r="K8" s="166" t="s">
        <v>41</v>
      </c>
      <c r="L8" s="22">
        <v>10</v>
      </c>
      <c r="M8" s="159">
        <v>40</v>
      </c>
      <c r="N8" s="160">
        <v>25</v>
      </c>
      <c r="O8" s="18"/>
      <c r="P8" s="175"/>
      <c r="Q8" s="176"/>
      <c r="R8" s="177"/>
      <c r="S8" s="47">
        <f>IF(OR(N8="",K8=Paramétrage!$C$10,K8=Paramétrage!$C$13,K8=Paramétrage!$C$17,K8=Paramétrage!$C$20,K8=Paramétrage!$C$24,K8=Paramétrage!$C$27,AND(K8&lt;&gt;Paramétrage!$C$9,O8="Mut+ext")),0,ROUNDUP(M8/N8,0))</f>
        <v>2</v>
      </c>
      <c r="T8" s="229">
        <f>IF(OR(K8="",O8="Mut+ext"),0,IF(VLOOKUP(K8,Paramétrage!$C$6:$E$29,2,0)=0,0,IF(N8="","saisir capacité",L8*S8*VLOOKUP(K8,Paramétrage!$C$6:$E$29,2,0))))</f>
        <v>20</v>
      </c>
      <c r="U8" s="230"/>
      <c r="V8" s="231">
        <f t="shared" si="0"/>
        <v>20</v>
      </c>
      <c r="W8" s="48">
        <f>IF(OR(K8="",O8="Mut+ext"),0,IF(ISERROR(U8+T8*VLOOKUP(K8,Paramétrage!$C$6:$E$29,3,0))=TRUE,V8,U8+T8*VLOOKUP(K8,Paramétrage!$C$6:$E$29,3,0)))</f>
        <v>20</v>
      </c>
      <c r="X8" s="175"/>
      <c r="Y8" s="176"/>
      <c r="Z8" s="177"/>
      <c r="AA8" s="152" t="s">
        <v>86</v>
      </c>
      <c r="AB8" s="19"/>
      <c r="AC8" s="33">
        <f>IF(F8="",0,IF(I8="",0,IF(SUMIF($F$6:$F$27,F8,$M$6:$M$27)=0,0,IF(OR(J8="",I8="obligatoire"),AD8/SUMIF($F$6:$F$27,F8,$M$6:$M$27),AD8/(SUMIF($F$6:$F$27,F8,$M$6:$M$27)/J8)))))</f>
        <v>2.8571428571428572</v>
      </c>
      <c r="AD8" s="235">
        <f t="shared" si="1"/>
        <v>400</v>
      </c>
    </row>
    <row r="9" spans="1:30">
      <c r="A9" s="215"/>
      <c r="B9" s="225"/>
      <c r="C9" s="233"/>
      <c r="D9" s="234"/>
      <c r="E9" s="244"/>
      <c r="F9" s="165" t="s">
        <v>87</v>
      </c>
      <c r="G9" s="27" t="s">
        <v>88</v>
      </c>
      <c r="H9" s="25"/>
      <c r="I9" s="31" t="s">
        <v>60</v>
      </c>
      <c r="J9" s="17"/>
      <c r="K9" s="166" t="s">
        <v>41</v>
      </c>
      <c r="L9" s="22">
        <v>10</v>
      </c>
      <c r="M9" s="159">
        <v>40</v>
      </c>
      <c r="N9" s="160">
        <v>25</v>
      </c>
      <c r="O9" s="18"/>
      <c r="P9" s="163"/>
      <c r="Q9" s="152"/>
      <c r="R9" s="164"/>
      <c r="S9" s="47"/>
      <c r="T9" s="229"/>
      <c r="U9" s="230"/>
      <c r="V9" s="231"/>
      <c r="W9" s="48"/>
      <c r="X9" s="163"/>
      <c r="Y9" s="152"/>
      <c r="Z9" s="164"/>
      <c r="AA9" s="152"/>
      <c r="AB9" s="19"/>
      <c r="AC9" s="33"/>
      <c r="AD9" s="235"/>
    </row>
    <row r="10" spans="1:30">
      <c r="A10" s="215"/>
      <c r="B10" s="225"/>
      <c r="C10" s="233"/>
      <c r="D10" s="234"/>
      <c r="E10" s="244"/>
      <c r="F10" s="165"/>
      <c r="G10" s="27"/>
      <c r="H10" s="25"/>
      <c r="I10" s="31"/>
      <c r="J10" s="17"/>
      <c r="K10" s="166"/>
      <c r="L10" s="22"/>
      <c r="M10" s="159"/>
      <c r="N10" s="160"/>
      <c r="O10" s="18"/>
      <c r="P10" s="175"/>
      <c r="Q10" s="176"/>
      <c r="R10" s="177"/>
      <c r="S10" s="47">
        <f>IF(OR(N10="",K10=Paramétrage!$C$10,K10=Paramétrage!$C$13,K10=Paramétrage!$C$17,K10=Paramétrage!$C$20,K10=Paramétrage!$C$24,K10=Paramétrage!$C$27,AND(K10&lt;&gt;Paramétrage!$C$9,O10="Mut+ext")),0,ROUNDUP(M10/N10,0))</f>
        <v>0</v>
      </c>
      <c r="T10" s="229">
        <f>IF(OR(K10="",O10="Mut+ext"),0,IF(VLOOKUP(K10,Paramétrage!$C$6:$E$29,2,0)=0,0,IF(N10="","saisir capacité",L10*S10*VLOOKUP(K10,Paramétrage!$C$6:$E$29,2,0))))</f>
        <v>0</v>
      </c>
      <c r="U10" s="230"/>
      <c r="V10" s="231">
        <f t="shared" ref="V10:V19" si="2">IF(OR(K10="",O10="Mut+ext"),0,IF(ISERROR(T10+U10)=TRUE,T10,T10+U10))</f>
        <v>0</v>
      </c>
      <c r="W10" s="48">
        <f>IF(OR(K10="",O10="Mut+ext"),0,IF(ISERROR(U10+T10*VLOOKUP(K10,Paramétrage!$C$6:$E$29,3,0))=TRUE,V10,U10+T10*VLOOKUP(K10,Paramétrage!$C$6:$E$29,3,0)))</f>
        <v>0</v>
      </c>
      <c r="X10" s="175"/>
      <c r="Y10" s="176"/>
      <c r="Z10" s="177"/>
      <c r="AA10" s="152"/>
      <c r="AB10" s="19"/>
      <c r="AC10" s="33">
        <f>IF(F10="",0,IF(I10="",0,IF(SUMIF($F$6:$F$27,F10,$M$6:$M$27)=0,0,IF(OR(J10="",I10="obligatoire"),AD10/SUMIF($F$6:$F$27,F10,$M$6:$M$27),AD10/(SUMIF($F$6:$F$27,F10,$M$6:$M$27)/J10)))))</f>
        <v>0</v>
      </c>
      <c r="AD10" s="235">
        <f t="shared" ref="AD10:AD23" si="3">L10*M10</f>
        <v>0</v>
      </c>
    </row>
    <row r="11" spans="1:30">
      <c r="A11" s="215"/>
      <c r="B11" s="225"/>
      <c r="C11" s="233"/>
      <c r="D11" s="234"/>
      <c r="E11" s="244"/>
      <c r="F11" s="165" t="s">
        <v>76</v>
      </c>
      <c r="G11" s="27" t="s">
        <v>89</v>
      </c>
      <c r="H11" s="25"/>
      <c r="I11" s="31" t="s">
        <v>40</v>
      </c>
      <c r="J11" s="17"/>
      <c r="K11" s="166" t="s">
        <v>54</v>
      </c>
      <c r="L11" s="22">
        <v>22</v>
      </c>
      <c r="M11" s="159">
        <v>100</v>
      </c>
      <c r="N11" s="160">
        <v>350</v>
      </c>
      <c r="O11" s="18" t="s">
        <v>78</v>
      </c>
      <c r="P11" s="175"/>
      <c r="Q11" s="176"/>
      <c r="R11" s="177"/>
      <c r="S11" s="47">
        <f>IF(OR(N11="",K11=Paramétrage!$C$10,K11=Paramétrage!$C$13,K11=Paramétrage!$C$17,K11=Paramétrage!$C$20,K11=Paramétrage!$C$24,K11=Paramétrage!$C$27,AND(K11&lt;&gt;Paramétrage!$C$9,O11="Mut+ext")),0,ROUNDUP(M11/N11,0))</f>
        <v>0</v>
      </c>
      <c r="T11" s="229">
        <f>IF(OR(K11="",O11="Mut+ext"),0,IF(VLOOKUP(K11,Paramétrage!$C$6:$E$29,2,0)=0,0,IF(N11="","saisir capacité",L11*S11*VLOOKUP(K11,Paramétrage!$C$6:$E$29,2,0))))</f>
        <v>0</v>
      </c>
      <c r="U11" s="230"/>
      <c r="V11" s="231">
        <f t="shared" si="2"/>
        <v>0</v>
      </c>
      <c r="W11" s="48">
        <f>IF(OR(K11="",O11="Mut+ext"),0,IF(ISERROR(U11+T11*VLOOKUP(K11,Paramétrage!$C$6:$E$29,3,0))=TRUE,V11,U11+T11*VLOOKUP(K11,Paramétrage!$C$6:$E$29,3,0)))</f>
        <v>0</v>
      </c>
      <c r="X11" s="175" t="s">
        <v>79</v>
      </c>
      <c r="Y11" s="176"/>
      <c r="Z11" s="177"/>
      <c r="AA11" s="152" t="s">
        <v>80</v>
      </c>
      <c r="AB11" s="19"/>
      <c r="AC11" s="33">
        <f>IF(F11="",0,IF(I11="",0,IF(SUMIF($F$6:$F$27,F11,$M$6:$M$27)=0,0,IF(OR(J11="",I11="obligatoire"),AD11/SUMIF($F$6:$F$27,F11,$M$6:$M$27),AD11/(SUMIF($F$6:$F$27,F11,$M$6:$M$27)/J11)))))</f>
        <v>11.891891891891891</v>
      </c>
      <c r="AD11" s="235">
        <f t="shared" si="3"/>
        <v>2200</v>
      </c>
    </row>
    <row r="12" spans="1:30">
      <c r="A12" s="215"/>
      <c r="B12" s="225"/>
      <c r="C12" s="233"/>
      <c r="D12" s="234"/>
      <c r="E12" s="244"/>
      <c r="F12" s="165" t="s">
        <v>81</v>
      </c>
      <c r="G12" s="27" t="s">
        <v>90</v>
      </c>
      <c r="H12" s="25"/>
      <c r="I12" s="31" t="s">
        <v>40</v>
      </c>
      <c r="J12" s="17"/>
      <c r="K12" s="166" t="s">
        <v>41</v>
      </c>
      <c r="L12" s="22">
        <v>12</v>
      </c>
      <c r="M12" s="159">
        <v>100</v>
      </c>
      <c r="N12" s="160">
        <v>25</v>
      </c>
      <c r="O12" s="18"/>
      <c r="P12" s="175"/>
      <c r="Q12" s="176"/>
      <c r="R12" s="177"/>
      <c r="S12" s="47">
        <f>IF(OR(N12="",K12=Paramétrage!$C$10,K12=Paramétrage!$C$13,K12=Paramétrage!$C$17,K12=Paramétrage!$C$20,K12=Paramétrage!$C$24,K12=Paramétrage!$C$27,AND(K12&lt;&gt;Paramétrage!$C$9,O12="Mut+ext")),0,ROUNDUP(M12/N12,0))</f>
        <v>4</v>
      </c>
      <c r="T12" s="229">
        <f>IF(OR(K12="",O12="Mut+ext"),0,IF(VLOOKUP(K12,Paramétrage!$C$6:$E$29,2,0)=0,0,IF(N12="","saisir capacité",L12*S12*VLOOKUP(K12,Paramétrage!$C$6:$E$29,2,0))))</f>
        <v>48</v>
      </c>
      <c r="U12" s="230"/>
      <c r="V12" s="231">
        <f t="shared" si="2"/>
        <v>48</v>
      </c>
      <c r="W12" s="48">
        <f>IF(OR(K12="",O12="Mut+ext"),0,IF(ISERROR(U12+T12*VLOOKUP(K12,Paramétrage!$C$6:$E$29,3,0))=TRUE,V12,U12+T12*VLOOKUP(K12,Paramétrage!$C$6:$E$29,3,0)))</f>
        <v>48</v>
      </c>
      <c r="X12" s="175"/>
      <c r="Y12" s="176"/>
      <c r="Z12" s="177"/>
      <c r="AA12" s="152" t="s">
        <v>83</v>
      </c>
      <c r="AB12" s="19"/>
      <c r="AC12" s="33">
        <f>IF(F12="",0,IF(I12="",0,IF(SUMIF($F$6:$F$27,F12,$M$6:$M$27)=0,0,IF(OR(J12="",I12="obligatoire"),AD12/SUMIF($F$6:$F$27,F12,$M$6:$M$27),AD12/(SUMIF($F$6:$F$27,F12,$M$6:$M$27)/J12)))))</f>
        <v>6.4864864864864868</v>
      </c>
      <c r="AD12" s="235">
        <f t="shared" si="3"/>
        <v>1200</v>
      </c>
    </row>
    <row r="13" spans="1:30">
      <c r="A13" s="215"/>
      <c r="B13" s="225"/>
      <c r="C13" s="233"/>
      <c r="D13" s="234"/>
      <c r="E13" s="244"/>
      <c r="F13" s="165" t="s">
        <v>84</v>
      </c>
      <c r="G13" s="27" t="s">
        <v>91</v>
      </c>
      <c r="H13" s="25"/>
      <c r="I13" s="31" t="s">
        <v>60</v>
      </c>
      <c r="J13" s="17"/>
      <c r="K13" s="166" t="s">
        <v>41</v>
      </c>
      <c r="L13" s="22">
        <v>10</v>
      </c>
      <c r="M13" s="159">
        <v>100</v>
      </c>
      <c r="N13" s="160">
        <v>25</v>
      </c>
      <c r="O13" s="18"/>
      <c r="P13" s="175"/>
      <c r="Q13" s="176"/>
      <c r="R13" s="177"/>
      <c r="S13" s="47">
        <f>IF(OR(N13="",K13=Paramétrage!$C$10,K13=Paramétrage!$C$13,K13=Paramétrage!$C$17,K13=Paramétrage!$C$20,K13=Paramétrage!$C$24,K13=Paramétrage!$C$27,AND(K13&lt;&gt;Paramétrage!$C$9,O13="Mut+ext")),0,ROUNDUP(M13/N13,0))</f>
        <v>4</v>
      </c>
      <c r="T13" s="229">
        <f>IF(OR(K13="",O13="Mut+ext"),0,IF(VLOOKUP(K13,Paramétrage!$C$6:$E$29,2,0)=0,0,IF(N13="","saisir capacité",L13*S13*VLOOKUP(K13,Paramétrage!$C$6:$E$29,2,0))))</f>
        <v>40</v>
      </c>
      <c r="U13" s="230"/>
      <c r="V13" s="231">
        <f t="shared" si="2"/>
        <v>40</v>
      </c>
      <c r="W13" s="48">
        <f>IF(OR(K13="",O13="Mut+ext"),0,IF(ISERROR(U13+T13*VLOOKUP(K13,Paramétrage!$C$6:$E$29,3,0))=TRUE,V13,U13+T13*VLOOKUP(K13,Paramétrage!$C$6:$E$29,3,0)))</f>
        <v>40</v>
      </c>
      <c r="X13" s="175"/>
      <c r="Y13" s="176"/>
      <c r="Z13" s="177"/>
      <c r="AA13" s="152" t="s">
        <v>86</v>
      </c>
      <c r="AB13" s="19"/>
      <c r="AC13" s="33">
        <f>IF(F13="",0,IF(I13="",0,IF(SUMIF($F$6:$F$27,F13,$M$6:$M$27)=0,0,IF(OR(J13="",I13="obligatoire"),AD13/SUMIF($F$6:$F$27,F13,$M$6:$M$27),AD13/(SUMIF($F$6:$F$27,F13,$M$6:$M$27)/J13)))))</f>
        <v>7.1428571428571432</v>
      </c>
      <c r="AD13" s="235">
        <f t="shared" si="3"/>
        <v>1000</v>
      </c>
    </row>
    <row r="14" spans="1:30">
      <c r="A14" s="215"/>
      <c r="B14" s="225"/>
      <c r="C14" s="233"/>
      <c r="D14" s="234"/>
      <c r="E14" s="244"/>
      <c r="F14" s="165" t="s">
        <v>87</v>
      </c>
      <c r="G14" s="27" t="s">
        <v>92</v>
      </c>
      <c r="H14" s="25"/>
      <c r="I14" s="31" t="s">
        <v>60</v>
      </c>
      <c r="J14" s="17"/>
      <c r="K14" s="166" t="s">
        <v>41</v>
      </c>
      <c r="L14" s="22">
        <v>10</v>
      </c>
      <c r="M14" s="159">
        <v>100</v>
      </c>
      <c r="N14" s="160">
        <v>25</v>
      </c>
      <c r="O14" s="18"/>
      <c r="P14" s="163"/>
      <c r="Q14" s="152"/>
      <c r="R14" s="164"/>
      <c r="S14" s="47"/>
      <c r="T14" s="229"/>
      <c r="U14" s="230"/>
      <c r="V14" s="231"/>
      <c r="W14" s="48"/>
      <c r="X14" s="163"/>
      <c r="Y14" s="152"/>
      <c r="Z14" s="164"/>
      <c r="AA14" s="152"/>
      <c r="AB14" s="19"/>
      <c r="AC14" s="33"/>
      <c r="AD14" s="235"/>
    </row>
    <row r="15" spans="1:30">
      <c r="A15" s="215"/>
      <c r="B15" s="225"/>
      <c r="C15" s="233"/>
      <c r="D15" s="234"/>
      <c r="E15" s="244"/>
      <c r="F15" s="165"/>
      <c r="G15" s="27"/>
      <c r="H15" s="25"/>
      <c r="I15" s="31"/>
      <c r="J15" s="17"/>
      <c r="K15" s="166"/>
      <c r="L15" s="22"/>
      <c r="M15" s="159"/>
      <c r="N15" s="160"/>
      <c r="O15" s="18"/>
      <c r="P15" s="175"/>
      <c r="Q15" s="176"/>
      <c r="R15" s="177"/>
      <c r="S15" s="47">
        <f>IF(OR(N15="",K15=Paramétrage!$C$10,K15=Paramétrage!$C$13,K15=Paramétrage!$C$17,K15=Paramétrage!$C$20,K15=Paramétrage!$C$24,K15=Paramétrage!$C$27,AND(K15&lt;&gt;Paramétrage!$C$9,O15="Mut+ext")),0,ROUNDUP(M15/N15,0))</f>
        <v>0</v>
      </c>
      <c r="T15" s="229">
        <f>IF(OR(K15="",O15="Mut+ext"),0,IF(VLOOKUP(K15,Paramétrage!$C$6:$E$29,2,0)=0,0,IF(N15="","saisir capacité",L15*S15*VLOOKUP(K15,Paramétrage!$C$6:$E$29,2,0))))</f>
        <v>0</v>
      </c>
      <c r="U15" s="230"/>
      <c r="V15" s="231">
        <f t="shared" si="2"/>
        <v>0</v>
      </c>
      <c r="W15" s="48">
        <f>IF(OR(K15="",O15="Mut+ext"),0,IF(ISERROR(U15+T15*VLOOKUP(K15,Paramétrage!$C$6:$E$29,3,0))=TRUE,V15,U15+T15*VLOOKUP(K15,Paramétrage!$C$6:$E$29,3,0)))</f>
        <v>0</v>
      </c>
      <c r="X15" s="175"/>
      <c r="Y15" s="176"/>
      <c r="Z15" s="177"/>
      <c r="AA15" s="152"/>
      <c r="AB15" s="19"/>
      <c r="AC15" s="33">
        <f>IF(F15="",0,IF(I15="",0,IF(SUMIF($F$6:$F$27,F15,$M$6:$M$27)=0,0,IF(OR(J15="",I15="obligatoire"),AD15/SUMIF($F$6:$F$27,F15,$M$6:$M$27),AD15/(SUMIF($F$6:$F$27,F15,$M$6:$M$27)/J15)))))</f>
        <v>0</v>
      </c>
      <c r="AD15" s="235">
        <f t="shared" si="3"/>
        <v>0</v>
      </c>
    </row>
    <row r="16" spans="1:30">
      <c r="A16" s="215"/>
      <c r="B16" s="225"/>
      <c r="C16" s="233"/>
      <c r="D16" s="234"/>
      <c r="E16" s="244"/>
      <c r="F16" s="165" t="s">
        <v>76</v>
      </c>
      <c r="G16" s="27" t="s">
        <v>93</v>
      </c>
      <c r="H16" s="25"/>
      <c r="I16" s="31" t="s">
        <v>40</v>
      </c>
      <c r="J16" s="17"/>
      <c r="K16" s="166" t="s">
        <v>54</v>
      </c>
      <c r="L16" s="22">
        <v>22</v>
      </c>
      <c r="M16" s="159">
        <v>45</v>
      </c>
      <c r="N16" s="160">
        <v>350</v>
      </c>
      <c r="O16" s="18" t="s">
        <v>78</v>
      </c>
      <c r="P16" s="175"/>
      <c r="Q16" s="176"/>
      <c r="R16" s="177"/>
      <c r="S16" s="47">
        <f>IF(OR(N16="",K16=Paramétrage!$C$10,K16=Paramétrage!$C$13,K16=Paramétrage!$C$17,K16=Paramétrage!$C$20,K16=Paramétrage!$C$24,K16=Paramétrage!$C$27,AND(K16&lt;&gt;Paramétrage!$C$9,O16="Mut+ext")),0,ROUNDUP(M16/N16,0))</f>
        <v>0</v>
      </c>
      <c r="T16" s="229">
        <f>IF(OR(K16="",O16="Mut+ext"),0,IF(VLOOKUP(K16,Paramétrage!$C$6:$E$29,2,0)=0,0,IF(N16="","saisir capacité",L16*S16*VLOOKUP(K16,Paramétrage!$C$6:$E$29,2,0))))</f>
        <v>0</v>
      </c>
      <c r="U16" s="230"/>
      <c r="V16" s="231">
        <f t="shared" si="2"/>
        <v>0</v>
      </c>
      <c r="W16" s="48">
        <f>IF(OR(K16="",O16="Mut+ext"),0,IF(ISERROR(U16+T16*VLOOKUP(K16,Paramétrage!$C$6:$E$29,3,0))=TRUE,V16,U16+T16*VLOOKUP(K16,Paramétrage!$C$6:$E$29,3,0)))</f>
        <v>0</v>
      </c>
      <c r="X16" s="175" t="s">
        <v>79</v>
      </c>
      <c r="Y16" s="176"/>
      <c r="Z16" s="177"/>
      <c r="AA16" s="152" t="s">
        <v>80</v>
      </c>
      <c r="AB16" s="19"/>
      <c r="AC16" s="33">
        <f>IF(F16="",0,IF(I16="",0,IF(SUMIF($F$6:$F$27,F16,$M$6:$M$27)=0,0,IF(OR(J16="",I16="obligatoire"),AD16/SUMIF($F$6:$F$27,F16,$M$6:$M$27),AD16/(SUMIF($F$6:$F$27,F16,$M$6:$M$27)/J16)))))</f>
        <v>5.3513513513513518</v>
      </c>
      <c r="AD16" s="235">
        <f t="shared" si="3"/>
        <v>990</v>
      </c>
    </row>
    <row r="17" spans="1:30">
      <c r="A17" s="215"/>
      <c r="B17" s="225"/>
      <c r="C17" s="233"/>
      <c r="D17" s="234"/>
      <c r="E17" s="244"/>
      <c r="F17" s="165" t="s">
        <v>81</v>
      </c>
      <c r="G17" s="27" t="s">
        <v>94</v>
      </c>
      <c r="H17" s="25"/>
      <c r="I17" s="31" t="s">
        <v>40</v>
      </c>
      <c r="J17" s="17"/>
      <c r="K17" s="166" t="s">
        <v>41</v>
      </c>
      <c r="L17" s="22">
        <v>12</v>
      </c>
      <c r="M17" s="159">
        <v>45</v>
      </c>
      <c r="N17" s="160">
        <v>25</v>
      </c>
      <c r="O17" s="18"/>
      <c r="P17" s="175"/>
      <c r="Q17" s="176"/>
      <c r="R17" s="177"/>
      <c r="S17" s="47">
        <f>IF(OR(N17="",K17=Paramétrage!$C$10,K17=Paramétrage!$C$13,K17=Paramétrage!$C$17,K17=Paramétrage!$C$20,K17=Paramétrage!$C$24,K17=Paramétrage!$C$27,AND(K17&lt;&gt;Paramétrage!$C$9,O17="Mut+ext")),0,ROUNDUP(M17/N17,0))</f>
        <v>2</v>
      </c>
      <c r="T17" s="229">
        <f>IF(OR(K17="",O17="Mut+ext"),0,IF(VLOOKUP(K17,Paramétrage!$C$6:$E$29,2,0)=0,0,IF(N17="","saisir capacité",L17*S17*VLOOKUP(K17,Paramétrage!$C$6:$E$29,2,0))))</f>
        <v>24</v>
      </c>
      <c r="U17" s="230"/>
      <c r="V17" s="231">
        <f t="shared" si="2"/>
        <v>24</v>
      </c>
      <c r="W17" s="48">
        <f>IF(OR(K17="",O17="Mut+ext"),0,IF(ISERROR(U17+T17*VLOOKUP(K17,Paramétrage!$C$6:$E$29,3,0))=TRUE,V17,U17+T17*VLOOKUP(K17,Paramétrage!$C$6:$E$29,3,0)))</f>
        <v>24</v>
      </c>
      <c r="X17" s="178"/>
      <c r="Y17" s="176"/>
      <c r="Z17" s="179"/>
      <c r="AA17" s="152" t="s">
        <v>83</v>
      </c>
      <c r="AB17" s="19"/>
      <c r="AC17" s="33">
        <f>IF(F17="",0,IF(I17="",0,IF(SUMIF($F$6:$F$27,F17,$M$6:$M$27)=0,0,IF(OR(J17="",I17="obligatoire"),AD17/SUMIF($F$6:$F$27,F17,$M$6:$M$27),AD17/(SUMIF($F$6:$F$27,F17,$M$6:$M$27)/J17)))))</f>
        <v>2.9189189189189189</v>
      </c>
      <c r="AD17" s="235">
        <f t="shared" si="3"/>
        <v>540</v>
      </c>
    </row>
    <row r="18" spans="1:30">
      <c r="A18" s="215"/>
      <c r="B18" s="225"/>
      <c r="C18" s="233"/>
      <c r="D18" s="234"/>
      <c r="E18" s="244"/>
      <c r="F18" s="165" t="s">
        <v>95</v>
      </c>
      <c r="G18" s="27" t="s">
        <v>96</v>
      </c>
      <c r="H18" s="25"/>
      <c r="I18" s="31" t="s">
        <v>60</v>
      </c>
      <c r="J18" s="17"/>
      <c r="K18" s="166" t="s">
        <v>41</v>
      </c>
      <c r="L18" s="22">
        <v>10</v>
      </c>
      <c r="M18" s="159">
        <v>45</v>
      </c>
      <c r="N18" s="160">
        <v>25</v>
      </c>
      <c r="O18" s="18"/>
      <c r="P18" s="175"/>
      <c r="Q18" s="176"/>
      <c r="R18" s="177"/>
      <c r="S18" s="47">
        <f>IF(OR(N18="",K18=Paramétrage!$C$10,K18=Paramétrage!$C$13,K18=Paramétrage!$C$17,K18=Paramétrage!$C$20,K18=Paramétrage!$C$24,K18=Paramétrage!$C$27,AND(K18&lt;&gt;Paramétrage!$C$9,O18="Mut+ext")),0,ROUNDUP(M18/N18,0))</f>
        <v>2</v>
      </c>
      <c r="T18" s="229">
        <f>IF(OR(K18="",O18="Mut+ext"),0,IF(VLOOKUP(K18,Paramétrage!$C$6:$E$29,2,0)=0,0,IF(N18="","saisir capacité",L18*S18*VLOOKUP(K18,Paramétrage!$C$6:$E$29,2,0))))</f>
        <v>20</v>
      </c>
      <c r="U18" s="230"/>
      <c r="V18" s="231">
        <f t="shared" si="2"/>
        <v>20</v>
      </c>
      <c r="W18" s="48">
        <f>IF(OR(K18="",O18="Mut+ext"),0,IF(ISERROR(U18+T18*VLOOKUP(K18,Paramétrage!$C$6:$E$29,3,0))=TRUE,V18,U18+T18*VLOOKUP(K18,Paramétrage!$C$6:$E$29,3,0)))</f>
        <v>20</v>
      </c>
      <c r="X18" s="178"/>
      <c r="Y18" s="176"/>
      <c r="Z18" s="179"/>
      <c r="AA18" s="152" t="s">
        <v>86</v>
      </c>
      <c r="AB18" s="19"/>
      <c r="AC18" s="33">
        <f>IF(F18="",0,IF(I18="",0,IF(SUMIF($F$6:$F$27,F18,$M$6:$M$27)=0,0,IF(OR(J18="",I18="obligatoire"),AD18/SUMIF($F$6:$F$27,F18,$M$6:$M$27),AD18/(SUMIF($F$6:$F$27,F18,$M$6:$M$27)/J18)))))</f>
        <v>10</v>
      </c>
      <c r="AD18" s="235">
        <f t="shared" si="3"/>
        <v>450</v>
      </c>
    </row>
    <row r="19" spans="1:30">
      <c r="A19" s="215"/>
      <c r="B19" s="225"/>
      <c r="C19" s="233"/>
      <c r="D19" s="234"/>
      <c r="E19" s="244"/>
      <c r="F19" s="165" t="s">
        <v>97</v>
      </c>
      <c r="G19" s="27" t="s">
        <v>98</v>
      </c>
      <c r="H19" s="25"/>
      <c r="I19" s="31" t="s">
        <v>60</v>
      </c>
      <c r="J19" s="17"/>
      <c r="K19" s="166" t="s">
        <v>41</v>
      </c>
      <c r="L19" s="22">
        <v>10</v>
      </c>
      <c r="M19" s="159">
        <v>45</v>
      </c>
      <c r="N19" s="160">
        <v>25</v>
      </c>
      <c r="O19" s="18"/>
      <c r="P19" s="175"/>
      <c r="Q19" s="176"/>
      <c r="R19" s="177"/>
      <c r="S19" s="47">
        <f>IF(OR(N19="",K19=Paramétrage!$C$10,K19=Paramétrage!$C$13,K19=Paramétrage!$C$17,K19=Paramétrage!$C$20,K19=Paramétrage!$C$24,K19=Paramétrage!$C$27,AND(K19&lt;&gt;Paramétrage!$C$9,O19="Mut+ext")),0,ROUNDUP(M19/N19,0))</f>
        <v>2</v>
      </c>
      <c r="T19" s="229">
        <f>IF(OR(K19="",O19="Mut+ext"),0,IF(VLOOKUP(K19,Paramétrage!$C$6:$E$29,2,0)=0,0,IF(N19="","saisir capacité",L19*S19*VLOOKUP(K19,Paramétrage!$C$6:$E$29,2,0))))</f>
        <v>20</v>
      </c>
      <c r="U19" s="230"/>
      <c r="V19" s="231">
        <f t="shared" si="2"/>
        <v>20</v>
      </c>
      <c r="W19" s="48">
        <f>IF(OR(K19="",O19="Mut+ext"),0,IF(ISERROR(U19+T19*VLOOKUP(K19,Paramétrage!$C$6:$E$29,3,0))=TRUE,V19,U19+T19*VLOOKUP(K19,Paramétrage!$C$6:$E$29,3,0)))</f>
        <v>20</v>
      </c>
      <c r="X19" s="178"/>
      <c r="Y19" s="176"/>
      <c r="Z19" s="179"/>
      <c r="AA19" s="152"/>
      <c r="AB19" s="19"/>
      <c r="AC19" s="33">
        <f>IF(F19="",0,IF(I19="",0,IF(SUMIF($F$6:$F$27,F19,$M$6:$M$27)=0,0,IF(OR(J19="",I19="obligatoire"),AD19/SUMIF($F$6:$F$27,F19,$M$6:$M$27),AD19/(SUMIF($F$6:$F$27,F19,$M$6:$M$27)/J19)))))</f>
        <v>10</v>
      </c>
      <c r="AD19" s="235">
        <f t="shared" si="3"/>
        <v>450</v>
      </c>
    </row>
    <row r="20" spans="1:30">
      <c r="A20" s="215"/>
      <c r="B20" s="225"/>
      <c r="C20" s="233"/>
      <c r="D20" s="234"/>
      <c r="E20" s="244"/>
      <c r="F20" s="165"/>
      <c r="G20" s="27"/>
      <c r="H20" s="25"/>
      <c r="I20" s="31"/>
      <c r="J20" s="17"/>
      <c r="K20" s="166"/>
      <c r="L20" s="22"/>
      <c r="M20" s="159"/>
      <c r="N20" s="160"/>
      <c r="O20" s="18"/>
      <c r="P20" s="163"/>
      <c r="Q20" s="152"/>
      <c r="R20" s="164"/>
      <c r="S20" s="47"/>
      <c r="T20" s="229"/>
      <c r="U20" s="230"/>
      <c r="V20" s="231"/>
      <c r="W20" s="48"/>
      <c r="X20" s="161"/>
      <c r="Y20" s="152"/>
      <c r="Z20" s="162"/>
      <c r="AA20" s="26"/>
      <c r="AB20" s="19"/>
      <c r="AC20" s="33"/>
      <c r="AD20" s="235"/>
    </row>
    <row r="21" spans="1:30" ht="45.75" customHeight="1">
      <c r="A21" s="215"/>
      <c r="B21" s="225"/>
      <c r="C21" s="233"/>
      <c r="D21" s="234"/>
      <c r="E21" s="244"/>
      <c r="F21" s="165" t="s">
        <v>99</v>
      </c>
      <c r="G21" s="27" t="s">
        <v>100</v>
      </c>
      <c r="H21" s="25"/>
      <c r="I21" s="31" t="s">
        <v>40</v>
      </c>
      <c r="J21" s="17"/>
      <c r="K21" s="166" t="s">
        <v>54</v>
      </c>
      <c r="L21" s="22">
        <v>10</v>
      </c>
      <c r="M21" s="159">
        <v>300</v>
      </c>
      <c r="N21" s="160">
        <v>300</v>
      </c>
      <c r="O21" s="18" t="s">
        <v>101</v>
      </c>
      <c r="P21" s="175"/>
      <c r="Q21" s="176"/>
      <c r="R21" s="177"/>
      <c r="S21" s="47">
        <f>IF(OR(N21="",K21=Paramétrage!$C$10,K21=Paramétrage!$C$13,K21=Paramétrage!$C$17,K21=Paramétrage!$C$20,K21=Paramétrage!$C$24,K21=Paramétrage!$C$27,AND(K21&lt;&gt;Paramétrage!$C$9,O21="Mut+ext")),0,ROUNDUP(M21/N21,0))</f>
        <v>1</v>
      </c>
      <c r="T21" s="229">
        <f>IF(OR(K21="",O21="Mut+ext"),0,IF(VLOOKUP(K21,Paramétrage!$C$6:$E$29,2,0)=0,0,IF(N21="","saisir capacité",L21*S21*VLOOKUP(K21,Paramétrage!$C$6:$E$29,2,0))))</f>
        <v>10</v>
      </c>
      <c r="U21" s="230"/>
      <c r="V21" s="231">
        <f>IF(OR(K21="",O21="Mut+ext"),0,IF(ISERROR(T21+U21)=TRUE,T21,T21+U21))</f>
        <v>10</v>
      </c>
      <c r="W21" s="48">
        <f>IF(OR(K21="",O21="Mut+ext"),0,IF(ISERROR(U21+T21*VLOOKUP(K21,Paramétrage!$C$6:$E$29,3,0))=TRUE,V21,U21+T21*VLOOKUP(K21,Paramétrage!$C$6:$E$29,3,0)))</f>
        <v>15</v>
      </c>
      <c r="X21" s="211" t="s">
        <v>102</v>
      </c>
      <c r="Y21" s="176"/>
      <c r="Z21" s="179"/>
      <c r="AA21" s="26" t="s">
        <v>80</v>
      </c>
      <c r="AB21" s="19"/>
      <c r="AC21" s="33">
        <f t="shared" ref="AC21:AC27" si="4">IF(F21="",0,IF(I21="",0,IF(SUMIF($F$6:$F$27,F21,$M$6:$M$27)=0,0,IF(OR(J21="",I21="obligatoire"),AD21/SUMIF($F$6:$F$27,F21,$M$6:$M$27),AD21/(SUMIF($F$6:$F$27,F21,$M$6:$M$27)/J21)))))</f>
        <v>10</v>
      </c>
      <c r="AD21" s="235">
        <f t="shared" si="3"/>
        <v>3000</v>
      </c>
    </row>
    <row r="22" spans="1:30">
      <c r="A22" s="215"/>
      <c r="B22" s="225"/>
      <c r="C22" s="233"/>
      <c r="D22" s="234"/>
      <c r="E22" s="244"/>
      <c r="F22" s="165"/>
      <c r="G22" s="27"/>
      <c r="H22" s="25"/>
      <c r="I22" s="31"/>
      <c r="J22" s="17"/>
      <c r="K22" s="166"/>
      <c r="L22" s="22"/>
      <c r="M22" s="159"/>
      <c r="N22" s="160"/>
      <c r="O22" s="18"/>
      <c r="P22" s="175"/>
      <c r="Q22" s="176"/>
      <c r="R22" s="177"/>
      <c r="S22" s="47">
        <f>IF(OR(N22="",K22=Paramétrage!$C$10,K22=Paramétrage!$C$13,K22=Paramétrage!$C$17,K22=Paramétrage!$C$20,K22=Paramétrage!$C$24,K22=Paramétrage!$C$27,AND(K22&lt;&gt;Paramétrage!$C$9,O22="Mut+ext")),0,ROUNDUP(M22/N22,0))</f>
        <v>0</v>
      </c>
      <c r="T22" s="229">
        <f>IF(OR(K22="",O22="Mut+ext"),0,IF(VLOOKUP(K22,Paramétrage!$C$6:$E$29,2,0)=0,0,IF(N22="","saisir capacité",L22*S22*VLOOKUP(K22,Paramétrage!$C$6:$E$29,2,0))))</f>
        <v>0</v>
      </c>
      <c r="U22" s="230"/>
      <c r="V22" s="231">
        <f t="shared" si="0"/>
        <v>0</v>
      </c>
      <c r="W22" s="48">
        <f>IF(OR(K22="",O22="Mut+ext"),0,IF(ISERROR(U22+T22*VLOOKUP(K22,Paramétrage!$C$6:$E$29,3,0))=TRUE,V22,U22+T22*VLOOKUP(K22,Paramétrage!$C$6:$E$29,3,0)))</f>
        <v>0</v>
      </c>
      <c r="X22" s="178"/>
      <c r="Y22" s="176"/>
      <c r="Z22" s="179"/>
      <c r="AA22" s="152"/>
      <c r="AB22" s="19"/>
      <c r="AC22" s="33">
        <f t="shared" si="4"/>
        <v>0</v>
      </c>
      <c r="AD22" s="235">
        <f t="shared" si="3"/>
        <v>0</v>
      </c>
    </row>
    <row r="23" spans="1:30">
      <c r="A23" s="215"/>
      <c r="B23" s="225"/>
      <c r="C23" s="233"/>
      <c r="D23" s="234"/>
      <c r="E23" s="244"/>
      <c r="F23" s="165"/>
      <c r="G23" s="27"/>
      <c r="H23" s="25"/>
      <c r="I23" s="31"/>
      <c r="J23" s="17"/>
      <c r="K23" s="166"/>
      <c r="L23" s="21"/>
      <c r="M23" s="236"/>
      <c r="N23" s="160"/>
      <c r="O23" s="18"/>
      <c r="P23" s="175"/>
      <c r="Q23" s="176"/>
      <c r="R23" s="177"/>
      <c r="S23" s="47">
        <f>IF(OR(N23="",K23=Paramétrage!$C$10,K23=Paramétrage!$C$13,K23=Paramétrage!$C$17,K23=Paramétrage!$C$20,K23=Paramétrage!$C$24,K23=Paramétrage!$C$27,AND(K23&lt;&gt;Paramétrage!$C$9,O23="Mut+ext")),0,ROUNDUP(M23/N23,0))</f>
        <v>0</v>
      </c>
      <c r="T23" s="229">
        <f>IF(OR(K23="",O23="Mut+ext"),0,IF(VLOOKUP(K23,Paramétrage!$C$6:$E$29,2,0)=0,0,IF(N23="","saisir capacité",L23*S23*VLOOKUP(K23,Paramétrage!$C$6:$E$29,2,0))))</f>
        <v>0</v>
      </c>
      <c r="U23" s="230"/>
      <c r="V23" s="231">
        <f t="shared" si="0"/>
        <v>0</v>
      </c>
      <c r="W23" s="48">
        <f>IF(OR(K23="",O23="Mut+ext"),0,IF(ISERROR(U23+T23*VLOOKUP(K23,Paramétrage!$C$6:$E$29,3,0))=TRUE,V23,U23+T23*VLOOKUP(K23,Paramétrage!$C$6:$E$29,3,0)))</f>
        <v>0</v>
      </c>
      <c r="X23" s="178"/>
      <c r="Y23" s="176"/>
      <c r="Z23" s="179"/>
      <c r="AA23" s="152"/>
      <c r="AB23" s="19"/>
      <c r="AC23" s="33">
        <f t="shared" si="4"/>
        <v>0</v>
      </c>
      <c r="AD23" s="235">
        <f t="shared" si="3"/>
        <v>0</v>
      </c>
    </row>
    <row r="24" spans="1:30">
      <c r="A24" s="215"/>
      <c r="B24" s="225"/>
      <c r="C24" s="233"/>
      <c r="D24" s="234"/>
      <c r="E24" s="244"/>
      <c r="F24" s="165"/>
      <c r="G24" s="67"/>
      <c r="H24" s="25"/>
      <c r="I24" s="24"/>
      <c r="J24" s="17"/>
      <c r="K24" s="166"/>
      <c r="L24" s="21"/>
      <c r="M24" s="159"/>
      <c r="N24" s="160"/>
      <c r="O24" s="18"/>
      <c r="P24" s="175"/>
      <c r="Q24" s="176"/>
      <c r="R24" s="177"/>
      <c r="S24" s="47">
        <f>IF(OR(N24="",K24=Paramétrage!$C$10,K24=Paramétrage!$C$13,K24=Paramétrage!$C$17,K24=Paramétrage!$C$20,K24=Paramétrage!$C$24,K24=Paramétrage!$C$27,AND(K24&lt;&gt;Paramétrage!$C$9,O24="Mut+ext")),0,ROUNDUP(M24/N24,0))</f>
        <v>0</v>
      </c>
      <c r="T24" s="229">
        <f>IF(OR(K24="",O24="Mut+ext"),0,IF(VLOOKUP(K24,Paramétrage!$C$6:$E$29,2,0)=0,0,IF(N24="","saisir capacité",L24*S24*VLOOKUP(K24,Paramétrage!$C$6:$E$29,2,0))))</f>
        <v>0</v>
      </c>
      <c r="U24" s="230"/>
      <c r="V24" s="231">
        <f t="shared" si="0"/>
        <v>0</v>
      </c>
      <c r="W24" s="48">
        <f>IF(OR(K24="",O24="Mut+ext"),0,IF(ISERROR(U24+T24*VLOOKUP(K24,Paramétrage!$C$6:$E$29,3,0))=TRUE,V24,U24+T24*VLOOKUP(K24,Paramétrage!$C$6:$E$29,3,0)))</f>
        <v>0</v>
      </c>
      <c r="X24" s="178"/>
      <c r="Y24" s="176"/>
      <c r="Z24" s="179"/>
      <c r="AA24" s="152"/>
      <c r="AB24" s="19"/>
      <c r="AC24" s="33">
        <f t="shared" si="4"/>
        <v>0</v>
      </c>
      <c r="AD24" s="235">
        <f t="shared" si="1"/>
        <v>0</v>
      </c>
    </row>
    <row r="25" spans="1:30">
      <c r="A25" s="215"/>
      <c r="B25" s="225"/>
      <c r="C25" s="233"/>
      <c r="D25" s="234"/>
      <c r="E25" s="244"/>
      <c r="F25" s="165"/>
      <c r="G25" s="27"/>
      <c r="H25" s="25"/>
      <c r="I25" s="31"/>
      <c r="J25" s="17"/>
      <c r="K25" s="166"/>
      <c r="L25" s="22"/>
      <c r="M25" s="159"/>
      <c r="N25" s="160"/>
      <c r="O25" s="18"/>
      <c r="P25" s="175"/>
      <c r="Q25" s="176"/>
      <c r="R25" s="177"/>
      <c r="S25" s="47">
        <f>IF(OR(N25="",K25=Paramétrage!$C$10,K25=Paramétrage!$C$13,K25=Paramétrage!$C$17,K25=Paramétrage!$C$20,K25=Paramétrage!$C$24,K25=Paramétrage!$C$27,AND(K25&lt;&gt;Paramétrage!$C$9,O25="Mut+ext")),0,ROUNDUP(M25/N25,0))</f>
        <v>0</v>
      </c>
      <c r="T25" s="229">
        <f>IF(OR(K25="",O25="Mut+ext"),0,IF(VLOOKUP(K25,Paramétrage!$C$6:$E$29,2,0)=0,0,IF(N25="","saisir capacité",L25*S25*VLOOKUP(K25,Paramétrage!$C$6:$E$29,2,0))))</f>
        <v>0</v>
      </c>
      <c r="U25" s="230"/>
      <c r="V25" s="231">
        <f t="shared" si="0"/>
        <v>0</v>
      </c>
      <c r="W25" s="48">
        <f>IF(OR(K25="",O25="Mut+ext"),0,IF(ISERROR(U25+T25*VLOOKUP(K25,Paramétrage!$C$6:$E$29,3,0))=TRUE,V25,U25+T25*VLOOKUP(K25,Paramétrage!$C$6:$E$29,3,0)))</f>
        <v>0</v>
      </c>
      <c r="X25" s="178"/>
      <c r="Y25" s="176"/>
      <c r="Z25" s="179"/>
      <c r="AA25" s="26"/>
      <c r="AB25" s="19"/>
      <c r="AC25" s="33">
        <f t="shared" si="4"/>
        <v>0</v>
      </c>
      <c r="AD25" s="235">
        <f t="shared" si="1"/>
        <v>0</v>
      </c>
    </row>
    <row r="26" spans="1:30">
      <c r="A26" s="215"/>
      <c r="B26" s="225"/>
      <c r="C26" s="233"/>
      <c r="D26" s="234"/>
      <c r="E26" s="244"/>
      <c r="F26" s="165"/>
      <c r="G26" s="27"/>
      <c r="H26" s="25"/>
      <c r="I26" s="31"/>
      <c r="J26" s="17"/>
      <c r="K26" s="166"/>
      <c r="L26" s="22"/>
      <c r="M26" s="159"/>
      <c r="N26" s="160"/>
      <c r="O26" s="18"/>
      <c r="P26" s="175"/>
      <c r="Q26" s="176"/>
      <c r="R26" s="177"/>
      <c r="S26" s="47">
        <f>IF(OR(N26="",K26=Paramétrage!$C$10,K26=Paramétrage!$C$13,K26=Paramétrage!$C$17,K26=Paramétrage!$C$20,K26=Paramétrage!$C$24,K26=Paramétrage!$C$27,AND(K26&lt;&gt;Paramétrage!$C$9,O26="Mut+ext")),0,ROUNDUP(M26/N26,0))</f>
        <v>0</v>
      </c>
      <c r="T26" s="229">
        <f>IF(OR(K26="",O26="Mut+ext"),0,IF(VLOOKUP(K26,Paramétrage!$C$6:$E$29,2,0)=0,0,IF(N26="","saisir capacité",L26*S26*VLOOKUP(K26,Paramétrage!$C$6:$E$29,2,0))))</f>
        <v>0</v>
      </c>
      <c r="U26" s="230"/>
      <c r="V26" s="231">
        <f t="shared" si="0"/>
        <v>0</v>
      </c>
      <c r="W26" s="48">
        <f>IF(OR(K26="",O26="Mut+ext"),0,IF(ISERROR(U26+T26*VLOOKUP(K26,Paramétrage!$C$6:$E$29,3,0))=TRUE,V26,U26+T26*VLOOKUP(K26,Paramétrage!$C$6:$E$29,3,0)))</f>
        <v>0</v>
      </c>
      <c r="X26" s="178"/>
      <c r="Y26" s="176"/>
      <c r="Z26" s="179"/>
      <c r="AA26" s="152"/>
      <c r="AB26" s="19"/>
      <c r="AC26" s="33">
        <f t="shared" si="4"/>
        <v>0</v>
      </c>
      <c r="AD26" s="235">
        <f t="shared" si="1"/>
        <v>0</v>
      </c>
    </row>
    <row r="27" spans="1:30" ht="15.75" customHeight="1">
      <c r="A27" s="215"/>
      <c r="B27" s="225"/>
      <c r="C27" s="233"/>
      <c r="D27" s="234"/>
      <c r="E27" s="244"/>
      <c r="F27" s="165"/>
      <c r="G27" s="27"/>
      <c r="H27" s="25"/>
      <c r="I27" s="31"/>
      <c r="J27" s="17"/>
      <c r="K27" s="166"/>
      <c r="L27" s="21"/>
      <c r="M27" s="236"/>
      <c r="N27" s="160"/>
      <c r="O27" s="18"/>
      <c r="P27" s="175"/>
      <c r="Q27" s="176"/>
      <c r="R27" s="177"/>
      <c r="S27" s="47">
        <f>IF(OR(N27="",K27=Paramétrage!$C$10,K27=Paramétrage!$C$13,K27=Paramétrage!$C$17,K27=Paramétrage!$C$20,K27=Paramétrage!$C$24,K27=Paramétrage!$C$27,AND(K27&lt;&gt;Paramétrage!$C$9,O27="Mut+ext")),0,ROUNDUP(M27/N27,0))</f>
        <v>0</v>
      </c>
      <c r="T27" s="229">
        <f>IF(OR(K27="",O27="Mut+ext"),0,IF(VLOOKUP(K27,Paramétrage!$C$6:$E$29,2,0)=0,0,IF(N27="","saisir capacité",L27*S27*VLOOKUP(K27,Paramétrage!$C$6:$E$29,2,0))))</f>
        <v>0</v>
      </c>
      <c r="U27" s="230"/>
      <c r="V27" s="231">
        <f>IF(OR(K27="",O27="Mut+ext"),0,IF(ISERROR(T27+U27)=TRUE,T27,T27+U27))</f>
        <v>0</v>
      </c>
      <c r="W27" s="48">
        <f>IF(OR(K27="",O27="Mut+ext"),0,IF(ISERROR(U27+T27*VLOOKUP(K27,Paramétrage!$C$6:$E$29,3,0))=TRUE,V27,U27+T27*VLOOKUP(K27,Paramétrage!$C$6:$E$29,3,0)))</f>
        <v>0</v>
      </c>
      <c r="X27" s="178"/>
      <c r="Y27" s="176"/>
      <c r="Z27" s="179"/>
      <c r="AA27" s="152"/>
      <c r="AB27" s="19"/>
      <c r="AC27" s="33">
        <f t="shared" si="4"/>
        <v>0</v>
      </c>
      <c r="AD27" s="235">
        <f>L27*M27</f>
        <v>0</v>
      </c>
    </row>
    <row r="28" spans="1:30">
      <c r="A28" s="215"/>
      <c r="B28" s="225"/>
      <c r="C28" s="237"/>
      <c r="D28" s="238"/>
      <c r="E28" s="239"/>
      <c r="F28" s="239"/>
      <c r="G28" s="68"/>
      <c r="H28" s="51"/>
      <c r="I28" s="35"/>
      <c r="J28" s="36"/>
      <c r="K28" s="240"/>
      <c r="L28" s="37">
        <f>AC28</f>
        <v>74</v>
      </c>
      <c r="M28" s="241"/>
      <c r="N28" s="241"/>
      <c r="O28" s="40"/>
      <c r="P28" s="38"/>
      <c r="Q28" s="38"/>
      <c r="R28" s="39"/>
      <c r="S28" s="52"/>
      <c r="T28" s="242">
        <f>SUM(T6:T27)</f>
        <v>206</v>
      </c>
      <c r="U28" s="240">
        <f>SUM(U6:U27)</f>
        <v>0</v>
      </c>
      <c r="V28" s="243">
        <f>SUM(V6:V27)</f>
        <v>206</v>
      </c>
      <c r="W28" s="41">
        <f>SUM(W6:W27)</f>
        <v>211</v>
      </c>
      <c r="X28" s="53"/>
      <c r="Y28" s="54"/>
      <c r="Z28" s="55"/>
      <c r="AA28" s="56"/>
      <c r="AB28" s="57"/>
      <c r="AC28" s="58">
        <f>SUM(AC6:AC27)</f>
        <v>74</v>
      </c>
      <c r="AD28" s="59">
        <f>SUM(AD6:AD27)</f>
        <v>11590</v>
      </c>
    </row>
    <row r="29" spans="1:30" ht="15.75" customHeight="1">
      <c r="A29" s="215"/>
      <c r="B29" s="225" t="s">
        <v>103</v>
      </c>
      <c r="C29" s="226"/>
      <c r="D29" s="227"/>
      <c r="E29" s="244"/>
      <c r="F29" s="165"/>
      <c r="G29" s="27"/>
      <c r="H29" s="25"/>
      <c r="I29" s="31"/>
      <c r="J29" s="17"/>
      <c r="K29" s="166"/>
      <c r="L29" s="22"/>
      <c r="M29" s="159"/>
      <c r="N29" s="160"/>
      <c r="O29" s="20"/>
      <c r="P29" s="175"/>
      <c r="Q29" s="176"/>
      <c r="R29" s="177"/>
      <c r="S29" s="47">
        <f>IF(OR(N29="",K29=Paramétrage!$C$10,K29=Paramétrage!$C$13,K29=Paramétrage!$C$17,K29=Paramétrage!$C$20,K29=Paramétrage!$C$24,K29=Paramétrage!$C$27,AND(K29&lt;&gt;Paramétrage!$C$9,O29="Mut+ext")),0,ROUNDUP(M29/N29,0))</f>
        <v>0</v>
      </c>
      <c r="T29" s="229">
        <f>IF(OR(K29="",O29="Mut+ext"),0,IF(VLOOKUP(K29,Paramétrage!$C$6:$E$29,2,0)=0,0,IF(N29="","saisir capacité",L29*S29*VLOOKUP(K29,Paramétrage!$C$6:$E$29,2,0))))</f>
        <v>0</v>
      </c>
      <c r="U29" s="230"/>
      <c r="V29" s="231">
        <f t="shared" ref="V29:V38" si="5">IF(OR(K29="",O29="Mut+ext"),0,IF(ISERROR(T29+U29)=TRUE,T29,T29+U29))</f>
        <v>0</v>
      </c>
      <c r="W29" s="48">
        <f>IF(OR(K29="",O29="Mut+ext"),0,IF(ISERROR(U29+T29*VLOOKUP(K29,Paramétrage!$C$6:$E$29,3,0))=TRUE,V29,U29+T29*VLOOKUP(K29,Paramétrage!$C$6:$E$29,3,0)))</f>
        <v>0</v>
      </c>
      <c r="X29" s="178"/>
      <c r="Y29" s="176"/>
      <c r="Z29" s="179"/>
      <c r="AA29" s="32"/>
      <c r="AB29" s="19"/>
      <c r="AC29" s="33">
        <f t="shared" ref="AC29:AC38" si="6">IF(F29="",0,IF(I29="",0,IF(SUMIF($F$29:$F$38,F29,$M$29:$M$38)=0,0,IF(OR(J29="",I29="obligatoire"),AD29/SUMIF($F$29:$F$38,F29,$M$29:$M$38),AD29/(SUMIF($F$29:$F$38,F29,$M$29:$M$38)/J29)))))</f>
        <v>0</v>
      </c>
      <c r="AD29" s="232">
        <f t="shared" ref="AD29:AD38" si="7">L29*M29</f>
        <v>0</v>
      </c>
    </row>
    <row r="30" spans="1:30">
      <c r="A30" s="215"/>
      <c r="B30" s="225"/>
      <c r="C30" s="233"/>
      <c r="D30" s="234"/>
      <c r="E30" s="244"/>
      <c r="F30" s="165"/>
      <c r="G30" s="27"/>
      <c r="H30" s="25"/>
      <c r="I30" s="31"/>
      <c r="J30" s="17"/>
      <c r="K30" s="166"/>
      <c r="L30" s="22"/>
      <c r="M30" s="159"/>
      <c r="N30" s="160"/>
      <c r="O30" s="18"/>
      <c r="P30" s="175"/>
      <c r="Q30" s="176"/>
      <c r="R30" s="177"/>
      <c r="S30" s="47">
        <f>IF(OR(N30="",K30=Paramétrage!$C$10,K30=Paramétrage!$C$13,K30=Paramétrage!$C$17,K30=Paramétrage!$C$20,K30=Paramétrage!$C$24,K30=Paramétrage!$C$27,AND(K30&lt;&gt;Paramétrage!$C$9,O30="Mut+ext")),0,ROUNDUP(M30/N30,0))</f>
        <v>0</v>
      </c>
      <c r="T30" s="229">
        <f>IF(OR(K30="",O30="Mut+ext"),0,IF(VLOOKUP(K30,Paramétrage!$C$6:$E$29,2,0)=0,0,IF(N30="","saisir capacité",L30*S30*VLOOKUP(K30,Paramétrage!$C$6:$E$29,2,0))))</f>
        <v>0</v>
      </c>
      <c r="U30" s="230"/>
      <c r="V30" s="231">
        <f t="shared" si="5"/>
        <v>0</v>
      </c>
      <c r="W30" s="48">
        <f>IF(OR(K30="",O30="Mut+ext"),0,IF(ISERROR(U30+T30*VLOOKUP(K30,Paramétrage!$C$6:$E$29,3,0))=TRUE,V30,U30+T30*VLOOKUP(K30,Paramétrage!$C$6:$E$29,3,0)))</f>
        <v>0</v>
      </c>
      <c r="X30" s="178"/>
      <c r="Y30" s="176"/>
      <c r="Z30" s="179"/>
      <c r="AA30" s="152"/>
      <c r="AB30" s="19"/>
      <c r="AC30" s="33">
        <f>IF(F30="",0,IF(I30="",0,IF(SUMIF($F$29:$F$38,F30,$M$29:$M$38)=0,0,IF(OR(J30="",I30="obligatoire"),AD30/SUMIF($F$29:$F$38,F30,$M$29:$M$38),AD30/(SUMIF($F$29:$F$38,F30,$M$29:$M$38)/J30)))))</f>
        <v>0</v>
      </c>
      <c r="AD30" s="235">
        <f t="shared" si="7"/>
        <v>0</v>
      </c>
    </row>
    <row r="31" spans="1:30">
      <c r="A31" s="215"/>
      <c r="B31" s="225"/>
      <c r="C31" s="233"/>
      <c r="D31" s="234"/>
      <c r="E31" s="244"/>
      <c r="F31" s="165"/>
      <c r="G31" s="27"/>
      <c r="H31" s="25"/>
      <c r="I31" s="31"/>
      <c r="J31" s="17"/>
      <c r="K31" s="166"/>
      <c r="L31" s="22"/>
      <c r="M31" s="159"/>
      <c r="N31" s="160"/>
      <c r="O31" s="18"/>
      <c r="P31" s="175"/>
      <c r="Q31" s="176"/>
      <c r="R31" s="177"/>
      <c r="S31" s="47">
        <f>IF(OR(N31="",K31=Paramétrage!$C$10,K31=Paramétrage!$C$13,K31=Paramétrage!$C$17,K31=Paramétrage!$C$20,K31=Paramétrage!$C$24,K31=Paramétrage!$C$27,AND(K31&lt;&gt;Paramétrage!$C$9,O31="Mut+ext")),0,ROUNDUP(M31/N31,0))</f>
        <v>0</v>
      </c>
      <c r="T31" s="229">
        <f>IF(OR(K31="",O31="Mut+ext"),0,IF(VLOOKUP(K31,Paramétrage!$C$6:$E$29,2,0)=0,0,IF(N31="","saisir capacité",L31*S31*VLOOKUP(K31,Paramétrage!$C$6:$E$29,2,0))))</f>
        <v>0</v>
      </c>
      <c r="U31" s="230"/>
      <c r="V31" s="231">
        <f t="shared" si="5"/>
        <v>0</v>
      </c>
      <c r="W31" s="48">
        <f>IF(OR(K31="",O31="Mut+ext"),0,IF(ISERROR(U31+T31*VLOOKUP(K31,Paramétrage!$C$6:$E$29,3,0))=TRUE,V31,U31+T31*VLOOKUP(K31,Paramétrage!$C$6:$E$29,3,0)))</f>
        <v>0</v>
      </c>
      <c r="X31" s="178"/>
      <c r="Y31" s="176"/>
      <c r="Z31" s="179"/>
      <c r="AA31" s="152"/>
      <c r="AB31" s="19"/>
      <c r="AC31" s="33">
        <f>IF(F31="",0,IF(I31="",0,IF(SUMIF($F$29:$F$38,F31,$M$29:$M$38)=0,0,IF(OR(J31="",I31="obligatoire"),AD31/SUMIF($F$29:$F$38,F31,$M$29:$M$38),AD31/(SUMIF($F$29:$F$38,F31,$M$29:$M$38)/J31)))))</f>
        <v>0</v>
      </c>
      <c r="AD31" s="235">
        <f t="shared" si="7"/>
        <v>0</v>
      </c>
    </row>
    <row r="32" spans="1:30">
      <c r="A32" s="215"/>
      <c r="B32" s="225"/>
      <c r="C32" s="233"/>
      <c r="D32" s="234"/>
      <c r="E32" s="244"/>
      <c r="F32" s="165"/>
      <c r="G32" s="27"/>
      <c r="H32" s="25"/>
      <c r="I32" s="31"/>
      <c r="J32" s="17"/>
      <c r="K32" s="166"/>
      <c r="L32" s="22"/>
      <c r="M32" s="159"/>
      <c r="N32" s="160"/>
      <c r="O32" s="18"/>
      <c r="P32" s="175"/>
      <c r="Q32" s="176"/>
      <c r="R32" s="177"/>
      <c r="S32" s="47">
        <f>IF(OR(N32="",K32=Paramétrage!$C$10,K32=Paramétrage!$C$13,K32=Paramétrage!$C$17,K32=Paramétrage!$C$20,K32=Paramétrage!$C$24,K32=Paramétrage!$C$27,AND(K32&lt;&gt;Paramétrage!$C$9,O32="Mut+ext")),0,ROUNDUP(M32/N32,0))</f>
        <v>0</v>
      </c>
      <c r="T32" s="229">
        <f>IF(OR(K32="",O32="Mut+ext"),0,IF(VLOOKUP(K32,Paramétrage!$C$6:$E$29,2,0)=0,0,IF(N32="","saisir capacité",L32*S32*VLOOKUP(K32,Paramétrage!$C$6:$E$29,2,0))))</f>
        <v>0</v>
      </c>
      <c r="U32" s="230"/>
      <c r="V32" s="231">
        <f t="shared" si="5"/>
        <v>0</v>
      </c>
      <c r="W32" s="48">
        <f>IF(OR(K32="",O32="Mut+ext"),0,IF(ISERROR(U32+T32*VLOOKUP(K32,Paramétrage!$C$6:$E$29,3,0))=TRUE,V32,U32+T32*VLOOKUP(K32,Paramétrage!$C$6:$E$29,3,0)))</f>
        <v>0</v>
      </c>
      <c r="X32" s="178"/>
      <c r="Y32" s="176"/>
      <c r="Z32" s="179"/>
      <c r="AA32" s="26"/>
      <c r="AB32" s="19"/>
      <c r="AC32" s="33">
        <f t="shared" si="6"/>
        <v>0</v>
      </c>
      <c r="AD32" s="235">
        <f t="shared" si="7"/>
        <v>0</v>
      </c>
    </row>
    <row r="33" spans="1:30">
      <c r="A33" s="215"/>
      <c r="B33" s="225"/>
      <c r="C33" s="233"/>
      <c r="D33" s="234"/>
      <c r="E33" s="244"/>
      <c r="F33" s="165"/>
      <c r="G33" s="27"/>
      <c r="H33" s="25"/>
      <c r="I33" s="31"/>
      <c r="J33" s="17"/>
      <c r="K33" s="166"/>
      <c r="L33" s="22"/>
      <c r="M33" s="159"/>
      <c r="N33" s="160"/>
      <c r="O33" s="18"/>
      <c r="P33" s="175"/>
      <c r="Q33" s="176"/>
      <c r="R33" s="177"/>
      <c r="S33" s="47">
        <f>IF(OR(N33="",K33=Paramétrage!$C$10,K33=Paramétrage!$C$13,K33=Paramétrage!$C$17,K33=Paramétrage!$C$20,K33=Paramétrage!$C$24,K33=Paramétrage!$C$27,AND(K33&lt;&gt;Paramétrage!$C$9,O33="Mut+ext")),0,ROUNDUP(M33/N33,0))</f>
        <v>0</v>
      </c>
      <c r="T33" s="229">
        <f>IF(OR(K33="",O33="Mut+ext"),0,IF(VLOOKUP(K33,Paramétrage!$C$6:$E$29,2,0)=0,0,IF(N33="","saisir capacité",L33*S33*VLOOKUP(K33,Paramétrage!$C$6:$E$29,2,0))))</f>
        <v>0</v>
      </c>
      <c r="U33" s="230"/>
      <c r="V33" s="231">
        <f t="shared" si="5"/>
        <v>0</v>
      </c>
      <c r="W33" s="48">
        <f>IF(OR(K33="",O33="Mut+ext"),0,IF(ISERROR(U33+T33*VLOOKUP(K33,Paramétrage!$C$6:$E$29,3,0))=TRUE,V33,U33+T33*VLOOKUP(K33,Paramétrage!$C$6:$E$29,3,0)))</f>
        <v>0</v>
      </c>
      <c r="X33" s="178"/>
      <c r="Y33" s="176"/>
      <c r="Z33" s="179"/>
      <c r="AA33" s="152"/>
      <c r="AB33" s="19"/>
      <c r="AC33" s="33">
        <f t="shared" si="6"/>
        <v>0</v>
      </c>
      <c r="AD33" s="235">
        <f t="shared" si="7"/>
        <v>0</v>
      </c>
    </row>
    <row r="34" spans="1:30">
      <c r="A34" s="215"/>
      <c r="B34" s="225"/>
      <c r="C34" s="233"/>
      <c r="D34" s="234"/>
      <c r="E34" s="244"/>
      <c r="F34" s="165"/>
      <c r="G34" s="27"/>
      <c r="H34" s="25"/>
      <c r="I34" s="31"/>
      <c r="J34" s="17"/>
      <c r="K34" s="166"/>
      <c r="L34" s="21"/>
      <c r="M34" s="236"/>
      <c r="N34" s="160"/>
      <c r="O34" s="18"/>
      <c r="P34" s="175"/>
      <c r="Q34" s="176"/>
      <c r="R34" s="177"/>
      <c r="S34" s="47">
        <f>IF(OR(N34="",K34=Paramétrage!$C$10,K34=Paramétrage!$C$13,K34=Paramétrage!$C$17,K34=Paramétrage!$C$20,K34=Paramétrage!$C$24,K34=Paramétrage!$C$27,AND(K34&lt;&gt;Paramétrage!$C$9,O34="Mut+ext")),0,ROUNDUP(M34/N34,0))</f>
        <v>0</v>
      </c>
      <c r="T34" s="229">
        <f>IF(OR(K34="",O34="Mut+ext"),0,IF(VLOOKUP(K34,Paramétrage!$C$6:$E$29,2,0)=0,0,IF(N34="","saisir capacité",L34*S34*VLOOKUP(K34,Paramétrage!$C$6:$E$29,2,0))))</f>
        <v>0</v>
      </c>
      <c r="U34" s="230"/>
      <c r="V34" s="231">
        <f t="shared" si="5"/>
        <v>0</v>
      </c>
      <c r="W34" s="48">
        <f>IF(OR(K34="",O34="Mut+ext"),0,IF(ISERROR(U34+T34*VLOOKUP(K34,Paramétrage!$C$6:$E$29,3,0))=TRUE,V34,U34+T34*VLOOKUP(K34,Paramétrage!$C$6:$E$29,3,0)))</f>
        <v>0</v>
      </c>
      <c r="X34" s="178"/>
      <c r="Y34" s="176"/>
      <c r="Z34" s="179"/>
      <c r="AA34" s="152"/>
      <c r="AB34" s="19"/>
      <c r="AC34" s="33">
        <f t="shared" si="6"/>
        <v>0</v>
      </c>
      <c r="AD34" s="235">
        <f t="shared" si="7"/>
        <v>0</v>
      </c>
    </row>
    <row r="35" spans="1:30">
      <c r="A35" s="215"/>
      <c r="B35" s="225"/>
      <c r="C35" s="233"/>
      <c r="D35" s="234"/>
      <c r="E35" s="244"/>
      <c r="F35" s="165"/>
      <c r="G35" s="67"/>
      <c r="H35" s="25"/>
      <c r="I35" s="24"/>
      <c r="J35" s="17"/>
      <c r="K35" s="166"/>
      <c r="L35" s="21"/>
      <c r="M35" s="159"/>
      <c r="N35" s="160"/>
      <c r="O35" s="18"/>
      <c r="P35" s="175"/>
      <c r="Q35" s="176"/>
      <c r="R35" s="177"/>
      <c r="S35" s="47">
        <f>IF(OR(N35="",K35=Paramétrage!$C$10,K35=Paramétrage!$C$13,K35=Paramétrage!$C$17,K35=Paramétrage!$C$20,K35=Paramétrage!$C$24,K35=Paramétrage!$C$27,AND(K35&lt;&gt;Paramétrage!$C$9,O35="Mut+ext")),0,ROUNDUP(M35/N35,0))</f>
        <v>0</v>
      </c>
      <c r="T35" s="229">
        <f>IF(OR(K35="",O35="Mut+ext"),0,IF(VLOOKUP(K35,Paramétrage!$C$6:$E$29,2,0)=0,0,IF(N35="","saisir capacité",L35*S35*VLOOKUP(K35,Paramétrage!$C$6:$E$29,2,0))))</f>
        <v>0</v>
      </c>
      <c r="U35" s="230"/>
      <c r="V35" s="231">
        <f t="shared" si="5"/>
        <v>0</v>
      </c>
      <c r="W35" s="48">
        <f>IF(OR(K35="",O35="Mut+ext"),0,IF(ISERROR(U35+T35*VLOOKUP(K35,Paramétrage!$C$6:$E$29,3,0))=TRUE,V35,U35+T35*VLOOKUP(K35,Paramétrage!$C$6:$E$29,3,0)))</f>
        <v>0</v>
      </c>
      <c r="X35" s="178"/>
      <c r="Y35" s="176"/>
      <c r="Z35" s="179"/>
      <c r="AA35" s="152"/>
      <c r="AB35" s="19"/>
      <c r="AC35" s="33">
        <f t="shared" si="6"/>
        <v>0</v>
      </c>
      <c r="AD35" s="235">
        <f t="shared" si="7"/>
        <v>0</v>
      </c>
    </row>
    <row r="36" spans="1:30">
      <c r="A36" s="215"/>
      <c r="B36" s="225"/>
      <c r="C36" s="233"/>
      <c r="D36" s="234"/>
      <c r="E36" s="244"/>
      <c r="F36" s="165"/>
      <c r="G36" s="27"/>
      <c r="H36" s="25"/>
      <c r="I36" s="31"/>
      <c r="J36" s="17"/>
      <c r="K36" s="166"/>
      <c r="L36" s="22"/>
      <c r="M36" s="159"/>
      <c r="N36" s="160"/>
      <c r="O36" s="18"/>
      <c r="P36" s="175"/>
      <c r="Q36" s="176"/>
      <c r="R36" s="177"/>
      <c r="S36" s="47">
        <f>IF(OR(N36="",K36=Paramétrage!$C$10,K36=Paramétrage!$C$13,K36=Paramétrage!$C$17,K36=Paramétrage!$C$20,K36=Paramétrage!$C$24,K36=Paramétrage!$C$27,AND(K36&lt;&gt;Paramétrage!$C$9,O36="Mut+ext")),0,ROUNDUP(M36/N36,0))</f>
        <v>0</v>
      </c>
      <c r="T36" s="229">
        <f>IF(OR(K36="",O36="Mut+ext"),0,IF(VLOOKUP(K36,Paramétrage!$C$6:$E$29,2,0)=0,0,IF(N36="","saisir capacité",L36*S36*VLOOKUP(K36,Paramétrage!$C$6:$E$29,2,0))))</f>
        <v>0</v>
      </c>
      <c r="U36" s="230"/>
      <c r="V36" s="231">
        <f t="shared" si="5"/>
        <v>0</v>
      </c>
      <c r="W36" s="48">
        <f>IF(OR(K36="",O36="Mut+ext"),0,IF(ISERROR(U36+T36*VLOOKUP(K36,Paramétrage!$C$6:$E$29,3,0))=TRUE,V36,U36+T36*VLOOKUP(K36,Paramétrage!$C$6:$E$29,3,0)))</f>
        <v>0</v>
      </c>
      <c r="X36" s="178"/>
      <c r="Y36" s="176"/>
      <c r="Z36" s="179"/>
      <c r="AA36" s="26"/>
      <c r="AB36" s="19"/>
      <c r="AC36" s="33">
        <f t="shared" si="6"/>
        <v>0</v>
      </c>
      <c r="AD36" s="235">
        <f t="shared" si="7"/>
        <v>0</v>
      </c>
    </row>
    <row r="37" spans="1:30">
      <c r="A37" s="215"/>
      <c r="B37" s="225"/>
      <c r="C37" s="233"/>
      <c r="D37" s="234"/>
      <c r="E37" s="244"/>
      <c r="F37" s="165"/>
      <c r="G37" s="27"/>
      <c r="H37" s="25"/>
      <c r="I37" s="31"/>
      <c r="J37" s="17"/>
      <c r="K37" s="166"/>
      <c r="L37" s="22"/>
      <c r="M37" s="159"/>
      <c r="N37" s="160"/>
      <c r="O37" s="18"/>
      <c r="P37" s="175"/>
      <c r="Q37" s="176"/>
      <c r="R37" s="177"/>
      <c r="S37" s="47">
        <f>IF(OR(N37="",K37=Paramétrage!$C$10,K37=Paramétrage!$C$13,K37=Paramétrage!$C$17,K37=Paramétrage!$C$20,K37=Paramétrage!$C$24,K37=Paramétrage!$C$27,AND(K37&lt;&gt;Paramétrage!$C$9,O37="Mut+ext")),0,ROUNDUP(M37/N37,0))</f>
        <v>0</v>
      </c>
      <c r="T37" s="229">
        <f>IF(OR(K37="",O37="Mut+ext"),0,IF(VLOOKUP(K37,Paramétrage!$C$6:$E$29,2,0)=0,0,IF(N37="","saisir capacité",L37*S37*VLOOKUP(K37,Paramétrage!$C$6:$E$29,2,0))))</f>
        <v>0</v>
      </c>
      <c r="U37" s="230"/>
      <c r="V37" s="231">
        <f t="shared" si="5"/>
        <v>0</v>
      </c>
      <c r="W37" s="48">
        <f>IF(OR(K37="",O37="Mut+ext"),0,IF(ISERROR(U37+T37*VLOOKUP(K37,Paramétrage!$C$6:$E$29,3,0))=TRUE,V37,U37+T37*VLOOKUP(K37,Paramétrage!$C$6:$E$29,3,0)))</f>
        <v>0</v>
      </c>
      <c r="X37" s="178"/>
      <c r="Y37" s="176"/>
      <c r="Z37" s="179"/>
      <c r="AA37" s="152"/>
      <c r="AB37" s="19"/>
      <c r="AC37" s="33">
        <f t="shared" si="6"/>
        <v>0</v>
      </c>
      <c r="AD37" s="235">
        <f t="shared" si="7"/>
        <v>0</v>
      </c>
    </row>
    <row r="38" spans="1:30">
      <c r="A38" s="215"/>
      <c r="B38" s="225"/>
      <c r="C38" s="233"/>
      <c r="D38" s="234"/>
      <c r="E38" s="244"/>
      <c r="F38" s="165"/>
      <c r="G38" s="27"/>
      <c r="H38" s="25"/>
      <c r="I38" s="31"/>
      <c r="J38" s="17"/>
      <c r="K38" s="166"/>
      <c r="L38" s="21"/>
      <c r="M38" s="236"/>
      <c r="N38" s="160"/>
      <c r="O38" s="18"/>
      <c r="P38" s="175"/>
      <c r="Q38" s="176"/>
      <c r="R38" s="177"/>
      <c r="S38" s="47">
        <f>IF(OR(N38="",K38=Paramétrage!$C$10,K38=Paramétrage!$C$13,K38=Paramétrage!$C$17,K38=Paramétrage!$C$20,K38=Paramétrage!$C$24,K38=Paramétrage!$C$27,AND(K38&lt;&gt;Paramétrage!$C$9,O38="Mut+ext")),0,ROUNDUP(M38/N38,0))</f>
        <v>0</v>
      </c>
      <c r="T38" s="229">
        <f>IF(OR(K38="",O38="Mut+ext"),0,IF(VLOOKUP(K38,Paramétrage!$C$6:$E$29,2,0)=0,0,IF(N38="","saisir capacité",L38*S38*VLOOKUP(K38,Paramétrage!$C$6:$E$29,2,0))))</f>
        <v>0</v>
      </c>
      <c r="U38" s="230"/>
      <c r="V38" s="231">
        <f t="shared" si="5"/>
        <v>0</v>
      </c>
      <c r="W38" s="48">
        <f>IF(OR(K38="",O38="Mut+ext"),0,IF(ISERROR(U38+T38*VLOOKUP(K38,Paramétrage!$C$6:$E$29,3,0))=TRUE,V38,U38+T38*VLOOKUP(K38,Paramétrage!$C$6:$E$29,3,0)))</f>
        <v>0</v>
      </c>
      <c r="X38" s="178"/>
      <c r="Y38" s="176"/>
      <c r="Z38" s="179"/>
      <c r="AA38" s="152"/>
      <c r="AB38" s="19"/>
      <c r="AC38" s="33">
        <f t="shared" si="6"/>
        <v>0</v>
      </c>
      <c r="AD38" s="235">
        <f t="shared" si="7"/>
        <v>0</v>
      </c>
    </row>
    <row r="39" spans="1:30">
      <c r="A39" s="215"/>
      <c r="B39" s="225"/>
      <c r="C39" s="237"/>
      <c r="D39" s="238"/>
      <c r="E39" s="239"/>
      <c r="F39" s="239"/>
      <c r="G39" s="68"/>
      <c r="H39" s="51"/>
      <c r="I39" s="35"/>
      <c r="J39" s="36"/>
      <c r="K39" s="240"/>
      <c r="L39" s="37">
        <f>AC39</f>
        <v>0</v>
      </c>
      <c r="M39" s="241"/>
      <c r="N39" s="241"/>
      <c r="O39" s="40"/>
      <c r="P39" s="38"/>
      <c r="Q39" s="38"/>
      <c r="R39" s="39"/>
      <c r="S39" s="52"/>
      <c r="T39" s="242">
        <f>SUM(T29:T38)</f>
        <v>0</v>
      </c>
      <c r="U39" s="240">
        <f>SUM(U29:U38)</f>
        <v>0</v>
      </c>
      <c r="V39" s="243">
        <f>SUM(V29:V38)</f>
        <v>0</v>
      </c>
      <c r="W39" s="41">
        <f>SUM(W29:W38)</f>
        <v>0</v>
      </c>
      <c r="X39" s="53"/>
      <c r="Y39" s="54"/>
      <c r="Z39" s="55"/>
      <c r="AA39" s="56"/>
      <c r="AB39" s="57"/>
      <c r="AC39" s="58">
        <f>SUM(AC29:AC38)</f>
        <v>0</v>
      </c>
      <c r="AD39" s="59">
        <f>SUM(AD29:AD38)</f>
        <v>0</v>
      </c>
    </row>
    <row r="40" spans="1:30" s="69" customFormat="1" ht="16.149999999999999" thickBot="1">
      <c r="A40" s="215"/>
      <c r="B40" s="86"/>
      <c r="C40" s="86"/>
      <c r="D40" s="87"/>
      <c r="E40" s="88"/>
      <c r="F40" s="89"/>
      <c r="G40" s="90"/>
      <c r="H40" s="91"/>
      <c r="I40" s="92"/>
      <c r="J40" s="93"/>
      <c r="K40" s="94"/>
      <c r="L40" s="95">
        <f>L39+L28</f>
        <v>74</v>
      </c>
      <c r="M40" s="91"/>
      <c r="N40" s="96"/>
      <c r="O40" s="97"/>
      <c r="P40" s="98"/>
      <c r="Q40" s="98"/>
      <c r="R40" s="99"/>
      <c r="S40" s="100"/>
      <c r="T40" s="101">
        <f>T28+T39</f>
        <v>206</v>
      </c>
      <c r="U40" s="94"/>
      <c r="V40" s="101">
        <f>V28+V39</f>
        <v>206</v>
      </c>
      <c r="W40" s="101">
        <f>W28+W39</f>
        <v>211</v>
      </c>
      <c r="X40" s="102"/>
      <c r="Y40" s="103"/>
      <c r="Z40" s="104"/>
      <c r="AA40" s="105"/>
      <c r="AB40" s="106"/>
      <c r="AC40" s="77"/>
      <c r="AD40" s="78"/>
    </row>
    <row r="41" spans="1:30" ht="15.75" customHeight="1">
      <c r="A41" s="216" t="s">
        <v>104</v>
      </c>
      <c r="B41" s="245" t="s">
        <v>105</v>
      </c>
      <c r="C41" s="246" t="s">
        <v>37</v>
      </c>
      <c r="D41" s="247"/>
      <c r="E41" s="248">
        <v>6</v>
      </c>
      <c r="F41" s="249" t="s">
        <v>106</v>
      </c>
      <c r="G41" s="27" t="s">
        <v>107</v>
      </c>
      <c r="H41" s="80"/>
      <c r="I41" s="31" t="s">
        <v>40</v>
      </c>
      <c r="J41" s="82"/>
      <c r="K41" s="250" t="s">
        <v>54</v>
      </c>
      <c r="L41" s="83">
        <v>22</v>
      </c>
      <c r="M41" s="159">
        <v>40</v>
      </c>
      <c r="N41" s="252">
        <v>350</v>
      </c>
      <c r="O41" s="84" t="s">
        <v>78</v>
      </c>
      <c r="P41" s="182"/>
      <c r="Q41" s="183"/>
      <c r="R41" s="184"/>
      <c r="S41" s="128">
        <f>IF(OR(N41="",K41=Paramétrage!$C$10,K41=Paramétrage!$C$13,K41=Paramétrage!$C$17,K41=Paramétrage!$C$20,K41=Paramétrage!$C$24,K41=Paramétrage!$C$27,AND(K41&lt;&gt;Paramétrage!$C$9,O41="Mut+ext")),0,ROUNDUP(M41/N41,0))</f>
        <v>0</v>
      </c>
      <c r="T41" s="253">
        <f>IF(OR(K41="",O41="Mut+ext"),0,IF(VLOOKUP(K41,Paramétrage!$C$6:$E$29,2,0)=0,0,IF(N41="","saisir capacité",L41*S41*VLOOKUP(K41,Paramétrage!$C$6:$E$29,2,0))))</f>
        <v>0</v>
      </c>
      <c r="U41" s="254"/>
      <c r="V41" s="255">
        <f t="shared" ref="V41:V62" si="8">IF(OR(K41="",O41="Mut+ext"),0,IF(ISERROR(T41+U41)=TRUE,T41,T41+U41))</f>
        <v>0</v>
      </c>
      <c r="W41" s="129">
        <f>IF(OR(K41="",O41="Mut+ext"),0,IF(ISERROR(U41+T41*VLOOKUP(K41,Paramétrage!$C$6:$E$29,3,0))=TRUE,V41,U41+T41*VLOOKUP(K41,Paramétrage!$C$6:$E$29,3,0)))</f>
        <v>0</v>
      </c>
      <c r="X41" s="212"/>
      <c r="Y41" s="183"/>
      <c r="Z41" s="213"/>
      <c r="AA41" s="153" t="s">
        <v>80</v>
      </c>
      <c r="AB41" s="85"/>
      <c r="AC41" s="33">
        <f>IF(F41="",0,IF(I41="",0,IF(SUMIF($F$41:$F$62,F41,$M$41:$M$62)=0,0,IF(OR(J41="",I41="obligatoire"),AD41/SUMIF($F$41:$F$62,F41,$M$41:$M$62),AD41/(SUMIF($F$41:$F$62,F41,$M$41:$M$62)/J41)))))</f>
        <v>4.756756756756757</v>
      </c>
      <c r="AD41" s="232">
        <f>L41*M41</f>
        <v>880</v>
      </c>
    </row>
    <row r="42" spans="1:30">
      <c r="A42" s="217"/>
      <c r="B42" s="225"/>
      <c r="C42" s="233"/>
      <c r="D42" s="234"/>
      <c r="E42" s="244"/>
      <c r="F42" s="165" t="s">
        <v>108</v>
      </c>
      <c r="G42" s="27" t="s">
        <v>82</v>
      </c>
      <c r="H42" s="25"/>
      <c r="I42" s="31" t="s">
        <v>40</v>
      </c>
      <c r="J42" s="17"/>
      <c r="K42" s="166" t="s">
        <v>41</v>
      </c>
      <c r="L42" s="22">
        <v>12</v>
      </c>
      <c r="M42" s="159">
        <v>40</v>
      </c>
      <c r="N42" s="160">
        <v>25</v>
      </c>
      <c r="O42" s="18"/>
      <c r="P42" s="175"/>
      <c r="Q42" s="176"/>
      <c r="R42" s="177"/>
      <c r="S42" s="49">
        <f>IF(OR(N42="",K42=Paramétrage!$C$10,K42=Paramétrage!$C$13,K42=Paramétrage!$C$17,K42=Paramétrage!$C$20,K42=Paramétrage!$C$24,K42=Paramétrage!$C$27,AND(K42&lt;&gt;Paramétrage!$C$9,O42="Mut+ext")),0,ROUNDUP(M42/N42,0))</f>
        <v>2</v>
      </c>
      <c r="T42" s="256">
        <f>IF(OR(K42="",O42="Mut+ext"),0,IF(VLOOKUP(K42,Paramétrage!$C$6:$E$29,2,0)=0,0,IF(N42="","saisir capacité",L42*S42*VLOOKUP(K42,Paramétrage!$C$6:$E$29,2,0))))</f>
        <v>24</v>
      </c>
      <c r="U42" s="230"/>
      <c r="V42" s="257">
        <f t="shared" si="8"/>
        <v>24</v>
      </c>
      <c r="W42" s="50">
        <f>IF(OR(K42="",O42="Mut+ext"),0,IF(ISERROR(U42+T42*VLOOKUP(K42,Paramétrage!$C$6:$E$29,3,0))=TRUE,V42,U42+T42*VLOOKUP(K42,Paramétrage!$C$6:$E$29,3,0)))</f>
        <v>24</v>
      </c>
      <c r="X42" s="178"/>
      <c r="Y42" s="176"/>
      <c r="Z42" s="179"/>
      <c r="AA42" s="152" t="s">
        <v>83</v>
      </c>
      <c r="AB42" s="19"/>
      <c r="AC42" s="33">
        <f>IF(F42="",0,IF(I42="",0,IF(SUMIF($F$41:$F$62,F42,$M$41:$M$62)=0,0,IF(OR(J42="",I42="obligatoire"),AD42/SUMIF($F$41:$F$62,F42,$M$41:$M$62),AD42/(SUMIF($F$41:$F$62,F42,$M$41:$M$62)/J42)))))</f>
        <v>2.5945945945945947</v>
      </c>
      <c r="AD42" s="232">
        <f t="shared" ref="AD42:AD62" si="9">L42*M42</f>
        <v>480</v>
      </c>
    </row>
    <row r="43" spans="1:30">
      <c r="A43" s="217"/>
      <c r="B43" s="225"/>
      <c r="C43" s="233"/>
      <c r="D43" s="234"/>
      <c r="E43" s="244"/>
      <c r="F43" s="165" t="s">
        <v>84</v>
      </c>
      <c r="G43" s="27" t="s">
        <v>85</v>
      </c>
      <c r="H43" s="25"/>
      <c r="I43" s="31" t="s">
        <v>60</v>
      </c>
      <c r="J43" s="17"/>
      <c r="K43" s="166" t="s">
        <v>41</v>
      </c>
      <c r="L43" s="22">
        <v>10</v>
      </c>
      <c r="M43" s="159">
        <v>40</v>
      </c>
      <c r="N43" s="160">
        <v>25</v>
      </c>
      <c r="O43" s="18"/>
      <c r="P43" s="175"/>
      <c r="Q43" s="176"/>
      <c r="R43" s="177"/>
      <c r="S43" s="49">
        <f>IF(OR(N43="",K43=Paramétrage!$C$10,K43=Paramétrage!$C$13,K43=Paramétrage!$C$17,K43=Paramétrage!$C$20,K43=Paramétrage!$C$24,K43=Paramétrage!$C$27,AND(K43&lt;&gt;Paramétrage!$C$9,O43="Mut+ext")),0,ROUNDUP(M43/N43,0))</f>
        <v>2</v>
      </c>
      <c r="T43" s="256">
        <f>IF(OR(K43="",O43="Mut+ext"),0,IF(VLOOKUP(K43,Paramétrage!$C$6:$E$29,2,0)=0,0,IF(N43="","saisir capacité",L43*S43*VLOOKUP(K43,Paramétrage!$C$6:$E$29,2,0))))</f>
        <v>20</v>
      </c>
      <c r="U43" s="230"/>
      <c r="V43" s="257">
        <f t="shared" si="8"/>
        <v>20</v>
      </c>
      <c r="W43" s="50">
        <f>IF(OR(K43="",O43="Mut+ext"),0,IF(ISERROR(U43+T43*VLOOKUP(K43,Paramétrage!$C$6:$E$29,3,0))=TRUE,V43,U43+T43*VLOOKUP(K43,Paramétrage!$C$6:$E$29,3,0)))</f>
        <v>20</v>
      </c>
      <c r="X43" s="178"/>
      <c r="Y43" s="176"/>
      <c r="Z43" s="179"/>
      <c r="AA43" s="152" t="s">
        <v>86</v>
      </c>
      <c r="AB43" s="19"/>
      <c r="AC43" s="33">
        <f>IF(F43="",0,IF(I43="",0,IF(SUMIF($F$41:$F$62,F43,$M$41:$M$62)=0,0,IF(OR(J43="",I43="obligatoire"),AD43/SUMIF($F$41:$F$62,F43,$M$41:$M$62),AD43/(SUMIF($F$41:$F$62,F43,$M$41:$M$62)/J43)))))</f>
        <v>2.8571428571428572</v>
      </c>
      <c r="AD43" s="232">
        <f t="shared" si="9"/>
        <v>400</v>
      </c>
    </row>
    <row r="44" spans="1:30">
      <c r="A44" s="217"/>
      <c r="B44" s="225"/>
      <c r="C44" s="233"/>
      <c r="D44" s="234"/>
      <c r="E44" s="244"/>
      <c r="F44" s="165" t="s">
        <v>87</v>
      </c>
      <c r="G44" s="27" t="s">
        <v>88</v>
      </c>
      <c r="H44" s="25"/>
      <c r="I44" s="31" t="s">
        <v>60</v>
      </c>
      <c r="J44" s="17"/>
      <c r="K44" s="166" t="s">
        <v>41</v>
      </c>
      <c r="L44" s="22">
        <v>10</v>
      </c>
      <c r="M44" s="159">
        <v>40</v>
      </c>
      <c r="N44" s="160">
        <v>25</v>
      </c>
      <c r="O44" s="18"/>
      <c r="P44" s="163"/>
      <c r="Q44" s="152"/>
      <c r="R44" s="164"/>
      <c r="S44" s="49"/>
      <c r="T44" s="256"/>
      <c r="U44" s="230"/>
      <c r="V44" s="257"/>
      <c r="W44" s="50"/>
      <c r="X44" s="161"/>
      <c r="Y44" s="152"/>
      <c r="Z44" s="162"/>
      <c r="AA44" s="152"/>
      <c r="AB44" s="19"/>
      <c r="AC44" s="33"/>
      <c r="AD44" s="232"/>
    </row>
    <row r="45" spans="1:30">
      <c r="A45" s="217"/>
      <c r="B45" s="225"/>
      <c r="C45" s="233"/>
      <c r="D45" s="234"/>
      <c r="E45" s="244"/>
      <c r="F45" s="165"/>
      <c r="G45" s="27"/>
      <c r="H45" s="25"/>
      <c r="I45" s="146"/>
      <c r="J45" s="17"/>
      <c r="K45" s="166"/>
      <c r="L45" s="22"/>
      <c r="M45" s="157"/>
      <c r="N45" s="158"/>
      <c r="O45" s="18"/>
      <c r="P45" s="175"/>
      <c r="Q45" s="176"/>
      <c r="R45" s="177"/>
      <c r="S45" s="49">
        <f>IF(OR(N45="",K45=Paramétrage!$C$10,K45=Paramétrage!$C$13,K45=Paramétrage!$C$17,K45=Paramétrage!$C$20,K45=Paramétrage!$C$24,K45=Paramétrage!$C$27,AND(K45&lt;&gt;Paramétrage!$C$9,O45="Mut+ext")),0,ROUNDUP(M45/N45,0))</f>
        <v>0</v>
      </c>
      <c r="T45" s="256">
        <f>IF(OR(K45="",O45="Mut+ext"),0,IF(VLOOKUP(K45,Paramétrage!$C$6:$E$29,2,0)=0,0,IF(N45="","saisir capacité",L45*S45*VLOOKUP(K45,Paramétrage!$C$6:$E$29,2,0))))</f>
        <v>0</v>
      </c>
      <c r="U45" s="230"/>
      <c r="V45" s="257">
        <f t="shared" ref="V45:V61" si="10">IF(OR(K45="",O45="Mut+ext"),0,IF(ISERROR(T45+U45)=TRUE,T45,T45+U45))</f>
        <v>0</v>
      </c>
      <c r="W45" s="50">
        <f>IF(OR(K45="",O45="Mut+ext"),0,IF(ISERROR(U45+T45*VLOOKUP(K45,Paramétrage!$C$6:$E$29,3,0))=TRUE,V45,U45+T45*VLOOKUP(K45,Paramétrage!$C$6:$E$29,3,0)))</f>
        <v>0</v>
      </c>
      <c r="X45" s="178"/>
      <c r="Y45" s="176"/>
      <c r="Z45" s="179"/>
      <c r="AA45" s="152"/>
      <c r="AB45" s="19"/>
      <c r="AC45" s="33">
        <f>IF(F45="",0,IF(I45="",0,IF(SUMIF($F$41:$F$62,F45,$M$41:$M$62)=0,0,IF(OR(J45="",I45="obligatoire"),AD45/SUMIF($F$41:$F$62,F45,$M$41:$M$62),AD45/(SUMIF($F$41:$F$62,F45,$M$41:$M$62)/J45)))))</f>
        <v>0</v>
      </c>
      <c r="AD45" s="232">
        <f t="shared" si="9"/>
        <v>0</v>
      </c>
    </row>
    <row r="46" spans="1:30">
      <c r="A46" s="217"/>
      <c r="B46" s="225"/>
      <c r="C46" s="233"/>
      <c r="D46" s="234"/>
      <c r="E46" s="244"/>
      <c r="F46" s="165" t="s">
        <v>106</v>
      </c>
      <c r="G46" s="27" t="s">
        <v>109</v>
      </c>
      <c r="H46" s="25"/>
      <c r="I46" s="146" t="s">
        <v>40</v>
      </c>
      <c r="J46" s="17"/>
      <c r="K46" s="166" t="s">
        <v>54</v>
      </c>
      <c r="L46" s="22">
        <v>22</v>
      </c>
      <c r="M46" s="157">
        <v>100</v>
      </c>
      <c r="N46" s="158">
        <v>350</v>
      </c>
      <c r="O46" s="18" t="s">
        <v>78</v>
      </c>
      <c r="P46" s="175"/>
      <c r="Q46" s="176"/>
      <c r="R46" s="177"/>
      <c r="S46" s="49">
        <f>IF(OR(N46="",K46=Paramétrage!$C$10,K46=Paramétrage!$C$13,K46=Paramétrage!$C$17,K46=Paramétrage!$C$20,K46=Paramétrage!$C$24,K46=Paramétrage!$C$27,AND(K46&lt;&gt;Paramétrage!$C$9,O46="Mut+ext")),0,ROUNDUP(M46/N46,0))</f>
        <v>0</v>
      </c>
      <c r="T46" s="256">
        <f>IF(OR(K46="",O46="Mut+ext"),0,IF(VLOOKUP(K46,Paramétrage!$C$6:$E$29,2,0)=0,0,IF(N46="","saisir capacité",L46*S46*VLOOKUP(K46,Paramétrage!$C$6:$E$29,2,0))))</f>
        <v>0</v>
      </c>
      <c r="U46" s="230"/>
      <c r="V46" s="257">
        <f t="shared" si="10"/>
        <v>0</v>
      </c>
      <c r="W46" s="50">
        <f>IF(OR(K46="",O46="Mut+ext"),0,IF(ISERROR(U46+T46*VLOOKUP(K46,Paramétrage!$C$6:$E$29,3,0))=TRUE,V46,U46+T46*VLOOKUP(K46,Paramétrage!$C$6:$E$29,3,0)))</f>
        <v>0</v>
      </c>
      <c r="X46" s="178"/>
      <c r="Y46" s="176"/>
      <c r="Z46" s="179"/>
      <c r="AA46" s="152" t="s">
        <v>80</v>
      </c>
      <c r="AB46" s="19"/>
      <c r="AC46" s="33">
        <f>IF(F46="",0,IF(I46="",0,IF(SUMIF($F$41:$F$62,F46,$M$41:$M$62)=0,0,IF(OR(J46="",I46="obligatoire"),AD46/SUMIF($F$41:$F$62,F46,$M$41:$M$62),AD46/(SUMIF($F$41:$F$62,F46,$M$41:$M$62)/J46)))))</f>
        <v>11.891891891891891</v>
      </c>
      <c r="AD46" s="232">
        <f t="shared" si="9"/>
        <v>2200</v>
      </c>
    </row>
    <row r="47" spans="1:30">
      <c r="A47" s="217"/>
      <c r="B47" s="225"/>
      <c r="C47" s="233"/>
      <c r="D47" s="234"/>
      <c r="E47" s="244"/>
      <c r="F47" s="165" t="s">
        <v>108</v>
      </c>
      <c r="G47" s="27" t="s">
        <v>90</v>
      </c>
      <c r="H47" s="25"/>
      <c r="I47" s="146" t="s">
        <v>40</v>
      </c>
      <c r="J47" s="17"/>
      <c r="K47" s="166" t="s">
        <v>41</v>
      </c>
      <c r="L47" s="22">
        <v>12</v>
      </c>
      <c r="M47" s="157">
        <v>100</v>
      </c>
      <c r="N47" s="158">
        <v>25</v>
      </c>
      <c r="O47" s="18"/>
      <c r="P47" s="175"/>
      <c r="Q47" s="176"/>
      <c r="R47" s="177"/>
      <c r="S47" s="49">
        <f>IF(OR(N47="",K47=Paramétrage!$C$10,K47=Paramétrage!$C$13,K47=Paramétrage!$C$17,K47=Paramétrage!$C$20,K47=Paramétrage!$C$24,K47=Paramétrage!$C$27,AND(K47&lt;&gt;Paramétrage!$C$9,O47="Mut+ext")),0,ROUNDUP(M47/N47,0))</f>
        <v>4</v>
      </c>
      <c r="T47" s="256">
        <f>IF(OR(K47="",O47="Mut+ext"),0,IF(VLOOKUP(K47,Paramétrage!$C$6:$E$29,2,0)=0,0,IF(N47="","saisir capacité",L47*S47*VLOOKUP(K47,Paramétrage!$C$6:$E$29,2,0))))</f>
        <v>48</v>
      </c>
      <c r="U47" s="230"/>
      <c r="V47" s="257">
        <f t="shared" si="10"/>
        <v>48</v>
      </c>
      <c r="W47" s="50">
        <f>IF(OR(K47="",O47="Mut+ext"),0,IF(ISERROR(U47+T47*VLOOKUP(K47,Paramétrage!$C$6:$E$29,3,0))=TRUE,V47,U47+T47*VLOOKUP(K47,Paramétrage!$C$6:$E$29,3,0)))</f>
        <v>48</v>
      </c>
      <c r="X47" s="178"/>
      <c r="Y47" s="176"/>
      <c r="Z47" s="179"/>
      <c r="AA47" s="152" t="s">
        <v>83</v>
      </c>
      <c r="AB47" s="19"/>
      <c r="AC47" s="33">
        <f>IF(F47="",0,IF(I47="",0,IF(SUMIF($F$41:$F$62,F47,$M$41:$M$62)=0,0,IF(OR(J47="",I47="obligatoire"),AD47/SUMIF($F$41:$F$62,F47,$M$41:$M$62),AD47/(SUMIF($F$41:$F$62,F47,$M$41:$M$62)/J47)))))</f>
        <v>6.4864864864864868</v>
      </c>
      <c r="AD47" s="232">
        <f t="shared" si="9"/>
        <v>1200</v>
      </c>
    </row>
    <row r="48" spans="1:30">
      <c r="A48" s="217"/>
      <c r="B48" s="225"/>
      <c r="C48" s="233"/>
      <c r="D48" s="234"/>
      <c r="E48" s="244"/>
      <c r="F48" s="165" t="s">
        <v>84</v>
      </c>
      <c r="G48" s="27" t="s">
        <v>91</v>
      </c>
      <c r="H48" s="25"/>
      <c r="I48" s="31" t="s">
        <v>60</v>
      </c>
      <c r="J48" s="17"/>
      <c r="K48" s="166" t="s">
        <v>41</v>
      </c>
      <c r="L48" s="22">
        <v>10</v>
      </c>
      <c r="M48" s="157">
        <v>100</v>
      </c>
      <c r="N48" s="158">
        <v>25</v>
      </c>
      <c r="O48" s="18"/>
      <c r="P48" s="175"/>
      <c r="Q48" s="176"/>
      <c r="R48" s="177"/>
      <c r="S48" s="49">
        <f>IF(OR(N48="",K48=Paramétrage!$C$10,K48=Paramétrage!$C$13,K48=Paramétrage!$C$17,K48=Paramétrage!$C$20,K48=Paramétrage!$C$24,K48=Paramétrage!$C$27,AND(K48&lt;&gt;Paramétrage!$C$9,O48="Mut+ext")),0,ROUNDUP(M48/N48,0))</f>
        <v>4</v>
      </c>
      <c r="T48" s="256">
        <f>IF(OR(K48="",O48="Mut+ext"),0,IF(VLOOKUP(K48,Paramétrage!$C$6:$E$29,2,0)=0,0,IF(N48="","saisir capacité",L48*S48*VLOOKUP(K48,Paramétrage!$C$6:$E$29,2,0))))</f>
        <v>40</v>
      </c>
      <c r="U48" s="230"/>
      <c r="V48" s="257">
        <f t="shared" si="10"/>
        <v>40</v>
      </c>
      <c r="W48" s="50">
        <f>IF(OR(K48="",O48="Mut+ext"),0,IF(ISERROR(U48+T48*VLOOKUP(K48,Paramétrage!$C$6:$E$29,3,0))=TRUE,V48,U48+T48*VLOOKUP(K48,Paramétrage!$C$6:$E$29,3,0)))</f>
        <v>40</v>
      </c>
      <c r="X48" s="178"/>
      <c r="Y48" s="176"/>
      <c r="Z48" s="179"/>
      <c r="AA48" s="152" t="s">
        <v>86</v>
      </c>
      <c r="AB48" s="19"/>
      <c r="AC48" s="33">
        <f>IF(F48="",0,IF(I48="",0,IF(SUMIF($F$41:$F$62,F48,$M$41:$M$62)=0,0,IF(OR(J48="",I48="obligatoire"),AD48/SUMIF($F$41:$F$62,F48,$M$41:$M$62),AD48/(SUMIF($F$41:$F$62,F48,$M$41:$M$62)/J48)))))</f>
        <v>7.1428571428571432</v>
      </c>
      <c r="AD48" s="232">
        <f t="shared" si="9"/>
        <v>1000</v>
      </c>
    </row>
    <row r="49" spans="1:30">
      <c r="A49" s="217"/>
      <c r="B49" s="225"/>
      <c r="C49" s="233"/>
      <c r="D49" s="234"/>
      <c r="E49" s="244"/>
      <c r="F49" s="165" t="s">
        <v>87</v>
      </c>
      <c r="G49" s="27" t="s">
        <v>92</v>
      </c>
      <c r="H49" s="25"/>
      <c r="I49" s="31" t="s">
        <v>60</v>
      </c>
      <c r="J49" s="17"/>
      <c r="K49" s="166" t="s">
        <v>41</v>
      </c>
      <c r="L49" s="22">
        <v>10</v>
      </c>
      <c r="M49" s="157">
        <v>100</v>
      </c>
      <c r="N49" s="158">
        <v>25</v>
      </c>
      <c r="O49" s="18"/>
      <c r="P49" s="163"/>
      <c r="Q49" s="152"/>
      <c r="R49" s="164"/>
      <c r="S49" s="49"/>
      <c r="T49" s="256"/>
      <c r="U49" s="230"/>
      <c r="V49" s="257"/>
      <c r="W49" s="50"/>
      <c r="X49" s="161"/>
      <c r="Y49" s="152"/>
      <c r="Z49" s="162"/>
      <c r="AA49" s="152"/>
      <c r="AB49" s="19"/>
      <c r="AC49" s="33"/>
      <c r="AD49" s="232"/>
    </row>
    <row r="50" spans="1:30">
      <c r="A50" s="217"/>
      <c r="B50" s="225"/>
      <c r="C50" s="233"/>
      <c r="D50" s="234"/>
      <c r="E50" s="244"/>
      <c r="F50" s="165"/>
      <c r="G50" s="27"/>
      <c r="H50" s="25"/>
      <c r="I50" s="146"/>
      <c r="J50" s="17"/>
      <c r="K50" s="166"/>
      <c r="L50" s="22"/>
      <c r="M50" s="157"/>
      <c r="N50" s="158"/>
      <c r="O50" s="18"/>
      <c r="P50" s="175"/>
      <c r="Q50" s="176"/>
      <c r="R50" s="177"/>
      <c r="S50" s="49">
        <f>IF(OR(N50="",K50=Paramétrage!$C$10,K50=Paramétrage!$C$13,K50=Paramétrage!$C$17,K50=Paramétrage!$C$20,K50=Paramétrage!$C$24,K50=Paramétrage!$C$27,AND(K50&lt;&gt;Paramétrage!$C$9,O50="Mut+ext")),0,ROUNDUP(M50/N50,0))</f>
        <v>0</v>
      </c>
      <c r="T50" s="256">
        <f>IF(OR(K50="",O50="Mut+ext"),0,IF(VLOOKUP(K50,Paramétrage!$C$6:$E$29,2,0)=0,0,IF(N50="","saisir capacité",L50*S50*VLOOKUP(K50,Paramétrage!$C$6:$E$29,2,0))))</f>
        <v>0</v>
      </c>
      <c r="U50" s="230"/>
      <c r="V50" s="257">
        <f t="shared" si="10"/>
        <v>0</v>
      </c>
      <c r="W50" s="50">
        <f>IF(OR(K50="",O50="Mut+ext"),0,IF(ISERROR(U50+T50*VLOOKUP(K50,Paramétrage!$C$6:$E$29,3,0))=TRUE,V50,U50+T50*VLOOKUP(K50,Paramétrage!$C$6:$E$29,3,0)))</f>
        <v>0</v>
      </c>
      <c r="X50" s="178"/>
      <c r="Y50" s="176"/>
      <c r="Z50" s="179"/>
      <c r="AA50" s="152"/>
      <c r="AB50" s="19"/>
      <c r="AC50" s="33">
        <f>IF(F50="",0,IF(I50="",0,IF(SUMIF($F$41:$F$62,F50,$M$41:$M$62)=0,0,IF(OR(J50="",I50="obligatoire"),AD50/SUMIF($F$41:$F$62,F50,$M$41:$M$62),AD50/(SUMIF($F$41:$F$62,F50,$M$41:$M$62)/J50)))))</f>
        <v>0</v>
      </c>
      <c r="AD50" s="232">
        <f t="shared" si="9"/>
        <v>0</v>
      </c>
    </row>
    <row r="51" spans="1:30">
      <c r="A51" s="217"/>
      <c r="B51" s="225"/>
      <c r="C51" s="233"/>
      <c r="D51" s="234"/>
      <c r="E51" s="244"/>
      <c r="F51" s="165" t="s">
        <v>106</v>
      </c>
      <c r="G51" s="27" t="s">
        <v>110</v>
      </c>
      <c r="H51" s="25"/>
      <c r="I51" s="146" t="s">
        <v>40</v>
      </c>
      <c r="J51" s="17"/>
      <c r="K51" s="166" t="s">
        <v>54</v>
      </c>
      <c r="L51" s="22">
        <v>22</v>
      </c>
      <c r="M51" s="157">
        <v>45</v>
      </c>
      <c r="N51" s="158">
        <v>350</v>
      </c>
      <c r="O51" s="18" t="s">
        <v>78</v>
      </c>
      <c r="P51" s="175"/>
      <c r="Q51" s="176"/>
      <c r="R51" s="177"/>
      <c r="S51" s="49">
        <f>IF(OR(N51="",K51=Paramétrage!$C$10,K51=Paramétrage!$C$13,K51=Paramétrage!$C$17,K51=Paramétrage!$C$20,K51=Paramétrage!$C$24,K51=Paramétrage!$C$27,AND(K51&lt;&gt;Paramétrage!$C$9,O51="Mut+ext")),0,ROUNDUP(M51/N51,0))</f>
        <v>0</v>
      </c>
      <c r="T51" s="256">
        <f>IF(OR(K51="",O51="Mut+ext"),0,IF(VLOOKUP(K51,Paramétrage!$C$6:$E$29,2,0)=0,0,IF(N51="","saisir capacité",L51*S51*VLOOKUP(K51,Paramétrage!$C$6:$E$29,2,0))))</f>
        <v>0</v>
      </c>
      <c r="U51" s="230"/>
      <c r="V51" s="257">
        <f t="shared" si="10"/>
        <v>0</v>
      </c>
      <c r="W51" s="50">
        <f>IF(OR(K51="",O51="Mut+ext"),0,IF(ISERROR(U51+T51*VLOOKUP(K51,Paramétrage!$C$6:$E$29,3,0))=TRUE,V51,U51+T51*VLOOKUP(K51,Paramétrage!$C$6:$E$29,3,0)))</f>
        <v>0</v>
      </c>
      <c r="X51" s="178"/>
      <c r="Y51" s="176"/>
      <c r="Z51" s="179"/>
      <c r="AA51" s="152" t="s">
        <v>80</v>
      </c>
      <c r="AB51" s="19"/>
      <c r="AC51" s="33">
        <f>IF(F51="",0,IF(I51="",0,IF(SUMIF($F$41:$F$62,F51,$M$41:$M$62)=0,0,IF(OR(J51="",I51="obligatoire"),AD51/SUMIF($F$41:$F$62,F51,$M$41:$M$62),AD51/(SUMIF($F$41:$F$62,F51,$M$41:$M$62)/J51)))))</f>
        <v>5.3513513513513518</v>
      </c>
      <c r="AD51" s="232">
        <f t="shared" si="9"/>
        <v>990</v>
      </c>
    </row>
    <row r="52" spans="1:30">
      <c r="A52" s="217"/>
      <c r="B52" s="225"/>
      <c r="C52" s="233"/>
      <c r="D52" s="234"/>
      <c r="E52" s="244"/>
      <c r="F52" s="165" t="s">
        <v>108</v>
      </c>
      <c r="G52" s="27" t="s">
        <v>94</v>
      </c>
      <c r="H52" s="25"/>
      <c r="I52" s="146" t="s">
        <v>40</v>
      </c>
      <c r="J52" s="17"/>
      <c r="K52" s="166" t="s">
        <v>41</v>
      </c>
      <c r="L52" s="22">
        <v>12</v>
      </c>
      <c r="M52" s="157">
        <v>45</v>
      </c>
      <c r="N52" s="158">
        <v>25</v>
      </c>
      <c r="O52" s="18"/>
      <c r="P52" s="175"/>
      <c r="Q52" s="176"/>
      <c r="R52" s="177"/>
      <c r="S52" s="49">
        <f>IF(OR(N52="",K52=Paramétrage!$C$10,K52=Paramétrage!$C$13,K52=Paramétrage!$C$17,K52=Paramétrage!$C$20,K52=Paramétrage!$C$24,K52=Paramétrage!$C$27,AND(K52&lt;&gt;Paramétrage!$C$9,O52="Mut+ext")),0,ROUNDUP(M52/N52,0))</f>
        <v>2</v>
      </c>
      <c r="T52" s="256">
        <f>IF(OR(K52="",O52="Mut+ext"),0,IF(VLOOKUP(K52,Paramétrage!$C$6:$E$29,2,0)=0,0,IF(N52="","saisir capacité",L52*S52*VLOOKUP(K52,Paramétrage!$C$6:$E$29,2,0))))</f>
        <v>24</v>
      </c>
      <c r="U52" s="230"/>
      <c r="V52" s="257">
        <f t="shared" si="10"/>
        <v>24</v>
      </c>
      <c r="W52" s="50">
        <f>IF(OR(K52="",O52="Mut+ext"),0,IF(ISERROR(U52+T52*VLOOKUP(K52,Paramétrage!$C$6:$E$29,3,0))=TRUE,V52,U52+T52*VLOOKUP(K52,Paramétrage!$C$6:$E$29,3,0)))</f>
        <v>24</v>
      </c>
      <c r="X52" s="178"/>
      <c r="Y52" s="176"/>
      <c r="Z52" s="179"/>
      <c r="AA52" s="152" t="s">
        <v>83</v>
      </c>
      <c r="AB52" s="19"/>
      <c r="AC52" s="33">
        <f>IF(F52="",0,IF(I52="",0,IF(SUMIF($F$41:$F$62,F52,$M$41:$M$62)=0,0,IF(OR(J52="",I52="obligatoire"),AD52/SUMIF($F$41:$F$62,F52,$M$41:$M$62),AD52/(SUMIF($F$41:$F$62,F52,$M$41:$M$62)/J52)))))</f>
        <v>2.9189189189189189</v>
      </c>
      <c r="AD52" s="232">
        <f t="shared" si="9"/>
        <v>540</v>
      </c>
    </row>
    <row r="53" spans="1:30">
      <c r="A53" s="217"/>
      <c r="B53" s="225"/>
      <c r="C53" s="233"/>
      <c r="D53" s="234"/>
      <c r="E53" s="244"/>
      <c r="F53" s="165" t="s">
        <v>95</v>
      </c>
      <c r="G53" s="27" t="s">
        <v>96</v>
      </c>
      <c r="H53" s="25"/>
      <c r="I53" s="31" t="s">
        <v>60</v>
      </c>
      <c r="J53" s="17"/>
      <c r="K53" s="166" t="s">
        <v>41</v>
      </c>
      <c r="L53" s="22">
        <v>10</v>
      </c>
      <c r="M53" s="157">
        <v>45</v>
      </c>
      <c r="N53" s="158">
        <v>25</v>
      </c>
      <c r="O53" s="18"/>
      <c r="P53" s="175"/>
      <c r="Q53" s="176"/>
      <c r="R53" s="177"/>
      <c r="S53" s="49">
        <f>IF(OR(N53="",K53=Paramétrage!$C$10,K53=Paramétrage!$C$13,K53=Paramétrage!$C$17,K53=Paramétrage!$C$20,K53=Paramétrage!$C$24,K53=Paramétrage!$C$27,AND(K53&lt;&gt;Paramétrage!$C$9,O53="Mut+ext")),0,ROUNDUP(M53/N53,0))</f>
        <v>2</v>
      </c>
      <c r="T53" s="256">
        <f>IF(OR(K53="",O53="Mut+ext"),0,IF(VLOOKUP(K53,Paramétrage!$C$6:$E$29,2,0)=0,0,IF(N53="","saisir capacité",L53*S53*VLOOKUP(K53,Paramétrage!$C$6:$E$29,2,0))))</f>
        <v>20</v>
      </c>
      <c r="U53" s="230"/>
      <c r="V53" s="257">
        <f t="shared" si="10"/>
        <v>20</v>
      </c>
      <c r="W53" s="50">
        <f>IF(OR(K53="",O53="Mut+ext"),0,IF(ISERROR(U53+T53*VLOOKUP(K53,Paramétrage!$C$6:$E$29,3,0))=TRUE,V53,U53+T53*VLOOKUP(K53,Paramétrage!$C$6:$E$29,3,0)))</f>
        <v>20</v>
      </c>
      <c r="X53" s="178"/>
      <c r="Y53" s="176"/>
      <c r="Z53" s="179"/>
      <c r="AA53" s="152" t="s">
        <v>86</v>
      </c>
      <c r="AB53" s="19"/>
      <c r="AC53" s="33">
        <f>IF(F53="",0,IF(I53="",0,IF(SUMIF($F$41:$F$62,F53,$M$41:$M$62)=0,0,IF(OR(J53="",I53="obligatoire"),AD53/SUMIF($F$41:$F$62,F53,$M$41:$M$62),AD53/(SUMIF($F$41:$F$62,F53,$M$41:$M$62)/J53)))))</f>
        <v>10</v>
      </c>
      <c r="AD53" s="232">
        <f t="shared" si="9"/>
        <v>450</v>
      </c>
    </row>
    <row r="54" spans="1:30">
      <c r="A54" s="217"/>
      <c r="B54" s="225"/>
      <c r="C54" s="233"/>
      <c r="D54" s="234"/>
      <c r="E54" s="244"/>
      <c r="F54" s="165" t="s">
        <v>97</v>
      </c>
      <c r="G54" s="27" t="s">
        <v>98</v>
      </c>
      <c r="H54" s="25"/>
      <c r="I54" s="31" t="s">
        <v>60</v>
      </c>
      <c r="J54" s="17"/>
      <c r="K54" s="166" t="s">
        <v>41</v>
      </c>
      <c r="L54" s="22">
        <v>10</v>
      </c>
      <c r="M54" s="157">
        <v>45</v>
      </c>
      <c r="N54" s="158">
        <v>25</v>
      </c>
      <c r="O54" s="18"/>
      <c r="P54" s="163"/>
      <c r="Q54" s="152"/>
      <c r="R54" s="164"/>
      <c r="S54" s="49"/>
      <c r="T54" s="256"/>
      <c r="U54" s="230"/>
      <c r="V54" s="257"/>
      <c r="W54" s="50"/>
      <c r="X54" s="161"/>
      <c r="Y54" s="152"/>
      <c r="Z54" s="162"/>
      <c r="AA54" s="152"/>
      <c r="AB54" s="19"/>
      <c r="AC54" s="33"/>
      <c r="AD54" s="232"/>
    </row>
    <row r="55" spans="1:30">
      <c r="A55" s="217"/>
      <c r="B55" s="225"/>
      <c r="C55" s="233"/>
      <c r="D55" s="234"/>
      <c r="E55" s="244"/>
      <c r="F55" s="165"/>
      <c r="G55" s="27"/>
      <c r="H55" s="25"/>
      <c r="I55" s="146"/>
      <c r="J55" s="17"/>
      <c r="K55" s="166"/>
      <c r="L55" s="22"/>
      <c r="M55" s="157"/>
      <c r="N55" s="158"/>
      <c r="O55" s="18"/>
      <c r="P55" s="175"/>
      <c r="Q55" s="176"/>
      <c r="R55" s="177"/>
      <c r="S55" s="49">
        <f>IF(OR(N55="",K55=Paramétrage!$C$10,K55=Paramétrage!$C$13,K55=Paramétrage!$C$17,K55=Paramétrage!$C$20,K55=Paramétrage!$C$24,K55=Paramétrage!$C$27,AND(K55&lt;&gt;Paramétrage!$C$9,O55="Mut+ext")),0,ROUNDUP(M55/N55,0))</f>
        <v>0</v>
      </c>
      <c r="T55" s="256">
        <f>IF(OR(K55="",O55="Mut+ext"),0,IF(VLOOKUP(K55,Paramétrage!$C$6:$E$29,2,0)=0,0,IF(N55="","saisir capacité",L55*S55*VLOOKUP(K55,Paramétrage!$C$6:$E$29,2,0))))</f>
        <v>0</v>
      </c>
      <c r="U55" s="230"/>
      <c r="V55" s="257">
        <f t="shared" si="10"/>
        <v>0</v>
      </c>
      <c r="W55" s="50">
        <f>IF(OR(K55="",O55="Mut+ext"),0,IF(ISERROR(U55+T55*VLOOKUP(K55,Paramétrage!$C$6:$E$29,3,0))=TRUE,V55,U55+T55*VLOOKUP(K55,Paramétrage!$C$6:$E$29,3,0)))</f>
        <v>0</v>
      </c>
      <c r="X55" s="178"/>
      <c r="Y55" s="176"/>
      <c r="Z55" s="179"/>
      <c r="AA55" s="152"/>
      <c r="AB55" s="19"/>
      <c r="AC55" s="33">
        <f t="shared" ref="AC55:AC62" si="11">IF(F55="",0,IF(I55="",0,IF(SUMIF($F$41:$F$62,F55,$M$41:$M$62)=0,0,IF(OR(J55="",I55="obligatoire"),AD55/SUMIF($F$41:$F$62,F55,$M$41:$M$62),AD55/(SUMIF($F$41:$F$62,F55,$M$41:$M$62)/J55)))))</f>
        <v>0</v>
      </c>
      <c r="AD55" s="232">
        <f t="shared" si="9"/>
        <v>0</v>
      </c>
    </row>
    <row r="56" spans="1:30" ht="45" customHeight="1">
      <c r="A56" s="217"/>
      <c r="B56" s="225"/>
      <c r="C56" s="233"/>
      <c r="D56" s="234"/>
      <c r="E56" s="244"/>
      <c r="F56" s="165" t="s">
        <v>111</v>
      </c>
      <c r="G56" s="27" t="s">
        <v>112</v>
      </c>
      <c r="H56" s="25"/>
      <c r="I56" s="146" t="s">
        <v>40</v>
      </c>
      <c r="J56" s="17"/>
      <c r="K56" s="166" t="s">
        <v>54</v>
      </c>
      <c r="L56" s="22">
        <v>10</v>
      </c>
      <c r="M56" s="157">
        <v>300</v>
      </c>
      <c r="N56" s="158">
        <v>300</v>
      </c>
      <c r="O56" s="142" t="s">
        <v>78</v>
      </c>
      <c r="P56" s="175"/>
      <c r="Q56" s="176"/>
      <c r="R56" s="177"/>
      <c r="S56" s="49">
        <f>IF(OR(N56="",K56=Paramétrage!$C$10,K56=Paramétrage!$C$13,K56=Paramétrage!$C$17,K56=Paramétrage!$C$20,K56=Paramétrage!$C$24,K56=Paramétrage!$C$27,AND(K56&lt;&gt;Paramétrage!$C$9,O56="Mut+ext")),0,ROUNDUP(M56/N56,0))</f>
        <v>0</v>
      </c>
      <c r="T56" s="256">
        <f>IF(OR(K56="",O56="Mut+ext"),0,IF(VLOOKUP(K56,Paramétrage!$C$6:$E$29,2,0)=0,0,IF(N56="","saisir capacité",L56*S56*VLOOKUP(K56,Paramétrage!$C$6:$E$29,2,0))))</f>
        <v>0</v>
      </c>
      <c r="U56" s="230"/>
      <c r="V56" s="257">
        <f t="shared" si="10"/>
        <v>0</v>
      </c>
      <c r="W56" s="50">
        <f>IF(OR(K56="",O56="Mut+ext"),0,IF(ISERROR(U56+T56*VLOOKUP(K56,Paramétrage!$C$6:$E$29,3,0))=TRUE,V56,U56+T56*VLOOKUP(K56,Paramétrage!$C$6:$E$29,3,0)))</f>
        <v>0</v>
      </c>
      <c r="X56" s="211" t="s">
        <v>102</v>
      </c>
      <c r="Y56" s="219"/>
      <c r="Z56" s="220"/>
      <c r="AA56" s="152" t="s">
        <v>80</v>
      </c>
      <c r="AB56" s="19"/>
      <c r="AC56" s="33">
        <f t="shared" si="11"/>
        <v>10</v>
      </c>
      <c r="AD56" s="232">
        <f>L56*M56</f>
        <v>3000</v>
      </c>
    </row>
    <row r="57" spans="1:30">
      <c r="A57" s="217"/>
      <c r="B57" s="225"/>
      <c r="C57" s="233"/>
      <c r="D57" s="234"/>
      <c r="E57" s="244"/>
      <c r="F57" s="165"/>
      <c r="G57" s="27"/>
      <c r="H57" s="25"/>
      <c r="I57" s="146"/>
      <c r="J57" s="17"/>
      <c r="K57" s="166"/>
      <c r="L57" s="22"/>
      <c r="M57" s="157"/>
      <c r="N57" s="158"/>
      <c r="O57" s="142"/>
      <c r="P57" s="175"/>
      <c r="Q57" s="176"/>
      <c r="R57" s="177"/>
      <c r="S57" s="49">
        <f>IF(OR(N57="",K57=Paramétrage!$C$10,K57=Paramétrage!$C$13,K57=Paramétrage!$C$17,K57=Paramétrage!$C$20,K57=Paramétrage!$C$24,K57=Paramétrage!$C$27,AND(K57&lt;&gt;Paramétrage!$C$9,O57="Mut+ext")),0,ROUNDUP(M57/N57,0))</f>
        <v>0</v>
      </c>
      <c r="T57" s="256">
        <f>IF(OR(K57="",O57="Mut+ext"),0,IF(VLOOKUP(K57,Paramétrage!$C$6:$E$29,2,0)=0,0,IF(N57="","saisir capacité",L57*S57*VLOOKUP(K57,Paramétrage!$C$6:$E$29,2,0))))</f>
        <v>0</v>
      </c>
      <c r="U57" s="230"/>
      <c r="V57" s="257">
        <f t="shared" si="10"/>
        <v>0</v>
      </c>
      <c r="W57" s="50">
        <f>IF(OR(K57="",O57="Mut+ext"),0,IF(ISERROR(U57+T57*VLOOKUP(K57,Paramétrage!$C$6:$E$29,3,0))=TRUE,V57,U57+T57*VLOOKUP(K57,Paramétrage!$C$6:$E$29,3,0)))</f>
        <v>0</v>
      </c>
      <c r="X57" s="178"/>
      <c r="Y57" s="176"/>
      <c r="Z57" s="179"/>
      <c r="AA57" s="152"/>
      <c r="AB57" s="19"/>
      <c r="AC57" s="33">
        <f t="shared" si="11"/>
        <v>0</v>
      </c>
      <c r="AD57" s="232">
        <f t="shared" si="9"/>
        <v>0</v>
      </c>
    </row>
    <row r="58" spans="1:30">
      <c r="A58" s="217"/>
      <c r="B58" s="225"/>
      <c r="C58" s="233"/>
      <c r="D58" s="234"/>
      <c r="E58" s="244"/>
      <c r="F58" s="165"/>
      <c r="G58" s="27"/>
      <c r="H58" s="25"/>
      <c r="I58" s="146"/>
      <c r="J58" s="17"/>
      <c r="K58" s="166"/>
      <c r="L58" s="22"/>
      <c r="M58" s="157"/>
      <c r="N58" s="158"/>
      <c r="O58" s="142"/>
      <c r="P58" s="175"/>
      <c r="Q58" s="176"/>
      <c r="R58" s="177"/>
      <c r="S58" s="49">
        <f>IF(OR(N58="",K58=Paramétrage!$C$10,K58=Paramétrage!$C$13,K58=Paramétrage!$C$17,K58=Paramétrage!$C$20,K58=Paramétrage!$C$24,K58=Paramétrage!$C$27,AND(K58&lt;&gt;Paramétrage!$C$9,O58="Mut+ext")),0,ROUNDUP(M58/N58,0))</f>
        <v>0</v>
      </c>
      <c r="T58" s="256">
        <f>IF(OR(K58="",O58="Mut+ext"),0,IF(VLOOKUP(K58,Paramétrage!$C$6:$E$29,2,0)=0,0,IF(N58="","saisir capacité",L58*S58*VLOOKUP(K58,Paramétrage!$C$6:$E$29,2,0))))</f>
        <v>0</v>
      </c>
      <c r="U58" s="230"/>
      <c r="V58" s="257">
        <f t="shared" si="10"/>
        <v>0</v>
      </c>
      <c r="W58" s="50">
        <f>IF(OR(K58="",O58="Mut+ext"),0,IF(ISERROR(U58+T58*VLOOKUP(K58,Paramétrage!$C$6:$E$29,3,0))=TRUE,V58,U58+T58*VLOOKUP(K58,Paramétrage!$C$6:$E$29,3,0)))</f>
        <v>0</v>
      </c>
      <c r="X58" s="178"/>
      <c r="Y58" s="176"/>
      <c r="Z58" s="179"/>
      <c r="AA58" s="152"/>
      <c r="AB58" s="19"/>
      <c r="AC58" s="33">
        <f t="shared" si="11"/>
        <v>0</v>
      </c>
      <c r="AD58" s="232">
        <f t="shared" si="9"/>
        <v>0</v>
      </c>
    </row>
    <row r="59" spans="1:30">
      <c r="A59" s="217"/>
      <c r="B59" s="225"/>
      <c r="C59" s="233"/>
      <c r="D59" s="234"/>
      <c r="E59" s="244"/>
      <c r="F59" s="165"/>
      <c r="G59" s="27"/>
      <c r="H59" s="25"/>
      <c r="I59" s="146"/>
      <c r="J59" s="17"/>
      <c r="K59" s="166"/>
      <c r="L59" s="22"/>
      <c r="M59" s="157"/>
      <c r="N59" s="158"/>
      <c r="O59" s="142"/>
      <c r="P59" s="175"/>
      <c r="Q59" s="176"/>
      <c r="R59" s="177"/>
      <c r="S59" s="49">
        <f>IF(OR(N59="",K59=Paramétrage!$C$10,K59=Paramétrage!$C$13,K59=Paramétrage!$C$17,K59=Paramétrage!$C$20,K59=Paramétrage!$C$24,K59=Paramétrage!$C$27,AND(K59&lt;&gt;Paramétrage!$C$9,O59="Mut+ext")),0,ROUNDUP(M59/N59,0))</f>
        <v>0</v>
      </c>
      <c r="T59" s="256">
        <f>IF(OR(K59="",O59="Mut+ext"),0,IF(VLOOKUP(K59,Paramétrage!$C$6:$E$29,2,0)=0,0,IF(N59="","saisir capacité",L59*S59*VLOOKUP(K59,Paramétrage!$C$6:$E$29,2,0))))</f>
        <v>0</v>
      </c>
      <c r="U59" s="230"/>
      <c r="V59" s="257">
        <f t="shared" si="10"/>
        <v>0</v>
      </c>
      <c r="W59" s="50">
        <f>IF(OR(K59="",O59="Mut+ext"),0,IF(ISERROR(U59+T59*VLOOKUP(K59,Paramétrage!$C$6:$E$29,3,0))=TRUE,V59,U59+T59*VLOOKUP(K59,Paramétrage!$C$6:$E$29,3,0)))</f>
        <v>0</v>
      </c>
      <c r="X59" s="178"/>
      <c r="Y59" s="176"/>
      <c r="Z59" s="179"/>
      <c r="AA59" s="152"/>
      <c r="AB59" s="19"/>
      <c r="AC59" s="33">
        <f t="shared" si="11"/>
        <v>0</v>
      </c>
      <c r="AD59" s="232">
        <f t="shared" si="9"/>
        <v>0</v>
      </c>
    </row>
    <row r="60" spans="1:30">
      <c r="A60" s="217"/>
      <c r="B60" s="225"/>
      <c r="C60" s="233"/>
      <c r="D60" s="234"/>
      <c r="E60" s="244"/>
      <c r="F60" s="165"/>
      <c r="G60" s="67"/>
      <c r="H60" s="25"/>
      <c r="I60" s="24"/>
      <c r="J60" s="17"/>
      <c r="K60" s="166"/>
      <c r="L60" s="21"/>
      <c r="M60" s="269"/>
      <c r="N60" s="158"/>
      <c r="O60" s="142"/>
      <c r="P60" s="175"/>
      <c r="Q60" s="176"/>
      <c r="R60" s="177"/>
      <c r="S60" s="49">
        <f>IF(OR(N60="",K60=Paramétrage!$C$10,K60=Paramétrage!$C$13,K60=Paramétrage!$C$17,K60=Paramétrage!$C$20,K60=Paramétrage!$C$24,K60=Paramétrage!$C$27,AND(K60&lt;&gt;Paramétrage!$C$9,O60="Mut+ext")),0,ROUNDUP(M60/N60,0))</f>
        <v>0</v>
      </c>
      <c r="T60" s="256">
        <f>IF(OR(K60="",O60="Mut+ext"),0,IF(VLOOKUP(K60,Paramétrage!$C$6:$E$29,2,0)=0,0,IF(N60="","saisir capacité",L60*S60*VLOOKUP(K60,Paramétrage!$C$6:$E$29,2,0))))</f>
        <v>0</v>
      </c>
      <c r="U60" s="230"/>
      <c r="V60" s="257">
        <f t="shared" si="10"/>
        <v>0</v>
      </c>
      <c r="W60" s="50">
        <f>IF(OR(K60="",O60="Mut+ext"),0,IF(ISERROR(U60+T60*VLOOKUP(K60,Paramétrage!$C$6:$E$29,3,0))=TRUE,V60,U60+T60*VLOOKUP(K60,Paramétrage!$C$6:$E$29,3,0)))</f>
        <v>0</v>
      </c>
      <c r="X60" s="178"/>
      <c r="Y60" s="176"/>
      <c r="Z60" s="179"/>
      <c r="AA60" s="152"/>
      <c r="AB60" s="19"/>
      <c r="AC60" s="33">
        <f t="shared" si="11"/>
        <v>0</v>
      </c>
      <c r="AD60" s="232">
        <f t="shared" si="9"/>
        <v>0</v>
      </c>
    </row>
    <row r="61" spans="1:30">
      <c r="A61" s="217"/>
      <c r="B61" s="225"/>
      <c r="C61" s="233"/>
      <c r="D61" s="234"/>
      <c r="E61" s="244"/>
      <c r="F61" s="165"/>
      <c r="G61" s="27"/>
      <c r="H61" s="25"/>
      <c r="I61" s="31"/>
      <c r="J61" s="17"/>
      <c r="K61" s="166"/>
      <c r="L61" s="22"/>
      <c r="M61" s="159"/>
      <c r="N61" s="160"/>
      <c r="O61" s="18"/>
      <c r="P61" s="175"/>
      <c r="Q61" s="176"/>
      <c r="R61" s="177"/>
      <c r="S61" s="49">
        <f>IF(OR(N61="",K61=Paramétrage!$C$10,K61=Paramétrage!$C$13,K61=Paramétrage!$C$17,K61=Paramétrage!$C$20,K61=Paramétrage!$C$24,K61=Paramétrage!$C$27,AND(K61&lt;&gt;Paramétrage!$C$9,O61="Mut+ext")),0,ROUNDUP(M61/N61,0))</f>
        <v>0</v>
      </c>
      <c r="T61" s="256">
        <f>IF(OR(K61="",O61="Mut+ext"),0,IF(VLOOKUP(K61,Paramétrage!$C$6:$E$29,2,0)=0,0,IF(N61="","saisir capacité",L61*S61*VLOOKUP(K61,Paramétrage!$C$6:$E$29,2,0))))</f>
        <v>0</v>
      </c>
      <c r="U61" s="230"/>
      <c r="V61" s="257">
        <f t="shared" si="10"/>
        <v>0</v>
      </c>
      <c r="W61" s="50">
        <f>IF(OR(K61="",O61="Mut+ext"),0,IF(ISERROR(U61+T61*VLOOKUP(K61,Paramétrage!$C$6:$E$29,3,0))=TRUE,V61,U61+T61*VLOOKUP(K61,Paramétrage!$C$6:$E$29,3,0)))</f>
        <v>0</v>
      </c>
      <c r="X61" s="178"/>
      <c r="Y61" s="176"/>
      <c r="Z61" s="179"/>
      <c r="AA61" s="152"/>
      <c r="AB61" s="19"/>
      <c r="AC61" s="33">
        <f t="shared" si="11"/>
        <v>0</v>
      </c>
      <c r="AD61" s="232">
        <f t="shared" si="9"/>
        <v>0</v>
      </c>
    </row>
    <row r="62" spans="1:30">
      <c r="A62" s="217"/>
      <c r="B62" s="225"/>
      <c r="C62" s="233"/>
      <c r="D62" s="234"/>
      <c r="E62" s="261"/>
      <c r="F62" s="165"/>
      <c r="G62" s="67"/>
      <c r="H62" s="25"/>
      <c r="I62" s="24"/>
      <c r="J62" s="17"/>
      <c r="K62" s="166"/>
      <c r="L62" s="21"/>
      <c r="M62" s="236"/>
      <c r="N62" s="160"/>
      <c r="O62" s="18"/>
      <c r="P62" s="175"/>
      <c r="Q62" s="176"/>
      <c r="R62" s="177"/>
      <c r="S62" s="49">
        <f>IF(OR(N62="",K62=Paramétrage!$C$10,K62=Paramétrage!$C$13,K62=Paramétrage!$C$17,K62=Paramétrage!$C$20,K62=Paramétrage!$C$24,K62=Paramétrage!$C$27,AND(K62&lt;&gt;Paramétrage!$C$9,O62="Mut+ext")),0,ROUNDUP(M62/N62,0))</f>
        <v>0</v>
      </c>
      <c r="T62" s="256">
        <f>IF(OR(K62="",O62="Mut+ext"),0,IF(VLOOKUP(K62,Paramétrage!$C$6:$E$29,2,0)=0,0,IF(N62="","saisir capacité",L62*S62*VLOOKUP(K62,Paramétrage!$C$6:$E$29,2,0))))</f>
        <v>0</v>
      </c>
      <c r="U62" s="230"/>
      <c r="V62" s="257">
        <f t="shared" si="8"/>
        <v>0</v>
      </c>
      <c r="W62" s="50">
        <f>IF(OR(K62="",O62="Mut+ext"),0,IF(ISERROR(U62+T62*VLOOKUP(K62,Paramétrage!$C$6:$E$29,3,0))=TRUE,V62,U62+T62*VLOOKUP(K62,Paramétrage!$C$6:$E$29,3,0)))</f>
        <v>0</v>
      </c>
      <c r="X62" s="178"/>
      <c r="Y62" s="176"/>
      <c r="Z62" s="179"/>
      <c r="AA62" s="152"/>
      <c r="AB62" s="19"/>
      <c r="AC62" s="33">
        <f t="shared" si="11"/>
        <v>0</v>
      </c>
      <c r="AD62" s="232">
        <f t="shared" si="9"/>
        <v>0</v>
      </c>
    </row>
    <row r="63" spans="1:30">
      <c r="A63" s="217"/>
      <c r="B63" s="225"/>
      <c r="C63" s="262"/>
      <c r="D63" s="263"/>
      <c r="E63" s="264"/>
      <c r="F63" s="264"/>
      <c r="G63" s="74"/>
      <c r="H63" s="66"/>
      <c r="I63" s="75"/>
      <c r="J63" s="42"/>
      <c r="K63" s="265"/>
      <c r="L63" s="76">
        <f>AC63</f>
        <v>64</v>
      </c>
      <c r="M63" s="266"/>
      <c r="N63" s="266"/>
      <c r="O63" s="45"/>
      <c r="P63" s="43"/>
      <c r="Q63" s="43"/>
      <c r="R63" s="44"/>
      <c r="S63" s="60"/>
      <c r="T63" s="267">
        <f>SUM(T41:T62)</f>
        <v>176</v>
      </c>
      <c r="U63" s="265">
        <f>SUM(U41:U62)</f>
        <v>0</v>
      </c>
      <c r="V63" s="268">
        <f>SUM(V41:V62)</f>
        <v>176</v>
      </c>
      <c r="W63" s="46">
        <f>SUM(W41:W62)</f>
        <v>176</v>
      </c>
      <c r="X63" s="61"/>
      <c r="Y63" s="62"/>
      <c r="Z63" s="63"/>
      <c r="AA63" s="64"/>
      <c r="AB63" s="65"/>
      <c r="AC63" s="58">
        <f>SUM(AC41:AC62)</f>
        <v>64</v>
      </c>
      <c r="AD63" s="59">
        <f>SUM(AD41:AD62)</f>
        <v>11140</v>
      </c>
    </row>
    <row r="64" spans="1:30" ht="15.75" customHeight="1">
      <c r="A64" s="217"/>
      <c r="B64" s="225" t="s">
        <v>113</v>
      </c>
      <c r="C64" s="226"/>
      <c r="D64" s="227"/>
      <c r="E64" s="244"/>
      <c r="F64" s="165"/>
      <c r="G64" s="27"/>
      <c r="H64" s="25"/>
      <c r="I64" s="31"/>
      <c r="J64" s="17"/>
      <c r="K64" s="166"/>
      <c r="L64" s="22"/>
      <c r="M64" s="159"/>
      <c r="N64" s="160"/>
      <c r="O64" s="20"/>
      <c r="P64" s="175"/>
      <c r="Q64" s="176"/>
      <c r="R64" s="177"/>
      <c r="S64" s="49">
        <f>IF(OR(N64="",K64=Paramétrage!$C$10,K64=Paramétrage!$C$13,K64=Paramétrage!$C$17,K64=Paramétrage!$C$20,K64=Paramétrage!$C$24,K64=Paramétrage!$C$27,AND(K64&lt;&gt;Paramétrage!$C$9,O64="Mut+ext")),0,ROUNDUP(M64/N64,0))</f>
        <v>0</v>
      </c>
      <c r="T64" s="256">
        <f>IF(OR(K64="",O64="Mut+ext"),0,IF(VLOOKUP(K64,Paramétrage!$C$6:$E$29,2,0)=0,0,IF(N64="","saisir capacité",L64*S64*VLOOKUP(K64,Paramétrage!$C$6:$E$29,2,0))))</f>
        <v>0</v>
      </c>
      <c r="U64" s="230"/>
      <c r="V64" s="257">
        <f t="shared" ref="V64:V73" si="12">IF(OR(K64="",O64="Mut+ext"),0,IF(ISERROR(T64+U64)=TRUE,T64,T64+U64))</f>
        <v>0</v>
      </c>
      <c r="W64" s="50">
        <f>IF(OR(K64="",O64="Mut+ext"),0,IF(ISERROR(U64+T64*VLOOKUP(K64,Paramétrage!$C$6:$E$29,3,0))=TRUE,V64,U64+T64*VLOOKUP(K64,Paramétrage!$C$6:$E$29,3,0)))</f>
        <v>0</v>
      </c>
      <c r="X64" s="178"/>
      <c r="Y64" s="176"/>
      <c r="Z64" s="179"/>
      <c r="AA64" s="32"/>
      <c r="AB64" s="19"/>
      <c r="AC64" s="33">
        <f>IF(F64="",0,IF(I64="",0,IF(SUMIF($F$64:$F$73,F64,$M$64:$M$73)=0,0,IF(OR(J64="",I64="obligatoire"),AD64/SUMIF($F$64:$F$73,F64,$M$64:$M$73),AD64/(SUMIF($F$64:$F$73,F64,$M$64:$M$73)/J64)))))</f>
        <v>0</v>
      </c>
      <c r="AD64" s="232">
        <f>L64*M64</f>
        <v>0</v>
      </c>
    </row>
    <row r="65" spans="1:30">
      <c r="A65" s="217"/>
      <c r="B65" s="225"/>
      <c r="C65" s="233"/>
      <c r="D65" s="234"/>
      <c r="E65" s="244"/>
      <c r="F65" s="165"/>
      <c r="G65" s="27"/>
      <c r="H65" s="25"/>
      <c r="I65" s="31"/>
      <c r="J65" s="17"/>
      <c r="K65" s="166"/>
      <c r="L65" s="22"/>
      <c r="M65" s="159"/>
      <c r="N65" s="160"/>
      <c r="O65" s="18"/>
      <c r="P65" s="175"/>
      <c r="Q65" s="176"/>
      <c r="R65" s="177"/>
      <c r="S65" s="49">
        <f>IF(OR(N65="",K65=Paramétrage!$C$10,K65=Paramétrage!$C$13,K65=Paramétrage!$C$17,K65=Paramétrage!$C$20,K65=Paramétrage!$C$24,K65=Paramétrage!$C$27,AND(K65&lt;&gt;Paramétrage!$C$9,O65="Mut+ext")),0,ROUNDUP(M65/N65,0))</f>
        <v>0</v>
      </c>
      <c r="T65" s="256">
        <f>IF(OR(K65="",O65="Mut+ext"),0,IF(VLOOKUP(K65,Paramétrage!$C$6:$E$29,2,0)=0,0,IF(N65="","saisir capacité",L65*S65*VLOOKUP(K65,Paramétrage!$C$6:$E$29,2,0))))</f>
        <v>0</v>
      </c>
      <c r="U65" s="230"/>
      <c r="V65" s="257">
        <f t="shared" si="12"/>
        <v>0</v>
      </c>
      <c r="W65" s="50">
        <f>IF(OR(K65="",O65="Mut+ext"),0,IF(ISERROR(U65+T65*VLOOKUP(K65,Paramétrage!$C$6:$E$29,3,0))=TRUE,V65,U65+T65*VLOOKUP(K65,Paramétrage!$C$6:$E$29,3,0)))</f>
        <v>0</v>
      </c>
      <c r="X65" s="178"/>
      <c r="Y65" s="176"/>
      <c r="Z65" s="179"/>
      <c r="AA65" s="152"/>
      <c r="AB65" s="19"/>
      <c r="AC65" s="33">
        <f t="shared" ref="AC65:AC73" si="13">IF(F65="",0,IF(I65="",0,IF(SUMIF($F$64:$F$73,F65,$M$64:$M$73)=0,0,IF(OR(J65="",I65="obligatoire"),AD65/SUMIF($F$64:$F$73,F65,$M$64:$M$73),AD65/(SUMIF($F$64:$F$73,F65,$M$64:$M$73)/J65)))))</f>
        <v>0</v>
      </c>
      <c r="AD65" s="232">
        <f t="shared" ref="AD65:AD73" si="14">L65*M65</f>
        <v>0</v>
      </c>
    </row>
    <row r="66" spans="1:30">
      <c r="A66" s="217"/>
      <c r="B66" s="225"/>
      <c r="C66" s="233"/>
      <c r="D66" s="234"/>
      <c r="E66" s="244"/>
      <c r="F66" s="165"/>
      <c r="G66" s="27"/>
      <c r="H66" s="25"/>
      <c r="I66" s="31"/>
      <c r="J66" s="17"/>
      <c r="K66" s="166"/>
      <c r="L66" s="22"/>
      <c r="M66" s="159"/>
      <c r="N66" s="160"/>
      <c r="O66" s="18"/>
      <c r="P66" s="175"/>
      <c r="Q66" s="176"/>
      <c r="R66" s="177"/>
      <c r="S66" s="49">
        <f>IF(OR(N66="",K66=Paramétrage!$C$10,K66=Paramétrage!$C$13,K66=Paramétrage!$C$17,K66=Paramétrage!$C$20,K66=Paramétrage!$C$24,K66=Paramétrage!$C$27,AND(K66&lt;&gt;Paramétrage!$C$9,O66="Mut+ext")),0,ROUNDUP(M66/N66,0))</f>
        <v>0</v>
      </c>
      <c r="T66" s="256">
        <f>IF(OR(K66="",O66="Mut+ext"),0,IF(VLOOKUP(K66,Paramétrage!$C$6:$E$29,2,0)=0,0,IF(N66="","saisir capacité",L66*S66*VLOOKUP(K66,Paramétrage!$C$6:$E$29,2,0))))</f>
        <v>0</v>
      </c>
      <c r="U66" s="230"/>
      <c r="V66" s="257">
        <f t="shared" si="12"/>
        <v>0</v>
      </c>
      <c r="W66" s="50">
        <f>IF(OR(K66="",O66="Mut+ext"),0,IF(ISERROR(U66+T66*VLOOKUP(K66,Paramétrage!$C$6:$E$29,3,0))=TRUE,V66,U66+T66*VLOOKUP(K66,Paramétrage!$C$6:$E$29,3,0)))</f>
        <v>0</v>
      </c>
      <c r="X66" s="178"/>
      <c r="Y66" s="176"/>
      <c r="Z66" s="179"/>
      <c r="AA66" s="152"/>
      <c r="AB66" s="19"/>
      <c r="AC66" s="33">
        <f>IF(F66="",0,IF(I66="",0,IF(SUMIF($F$64:$F$73,F66,$M$64:$M$73)=0,0,IF(OR(J66="",I66="obligatoire"),AD66/SUMIF($F$64:$F$73,F66,$M$64:$M$73),AD66/(SUMIF($F$64:$F$73,F66,$M$64:$M$73)/J66)))))</f>
        <v>0</v>
      </c>
      <c r="AD66" s="232">
        <f t="shared" si="14"/>
        <v>0</v>
      </c>
    </row>
    <row r="67" spans="1:30">
      <c r="A67" s="217"/>
      <c r="B67" s="225"/>
      <c r="C67" s="233"/>
      <c r="D67" s="234"/>
      <c r="E67" s="244"/>
      <c r="F67" s="165"/>
      <c r="G67" s="27"/>
      <c r="H67" s="25"/>
      <c r="I67" s="31"/>
      <c r="J67" s="17"/>
      <c r="K67" s="166"/>
      <c r="L67" s="22"/>
      <c r="M67" s="159"/>
      <c r="N67" s="160"/>
      <c r="O67" s="18"/>
      <c r="P67" s="175"/>
      <c r="Q67" s="176"/>
      <c r="R67" s="177"/>
      <c r="S67" s="49">
        <f>IF(OR(N67="",K67=Paramétrage!$C$10,K67=Paramétrage!$C$13,K67=Paramétrage!$C$17,K67=Paramétrage!$C$20,K67=Paramétrage!$C$24,K67=Paramétrage!$C$27,AND(K67&lt;&gt;Paramétrage!$C$9,O67="Mut+ext")),0,ROUNDUP(M67/N67,0))</f>
        <v>0</v>
      </c>
      <c r="T67" s="256">
        <f>IF(OR(K67="",O67="Mut+ext"),0,IF(VLOOKUP(K67,Paramétrage!$C$6:$E$29,2,0)=0,0,IF(N67="","saisir capacité",L67*S67*VLOOKUP(K67,Paramétrage!$C$6:$E$29,2,0))))</f>
        <v>0</v>
      </c>
      <c r="U67" s="230"/>
      <c r="V67" s="257">
        <f t="shared" si="12"/>
        <v>0</v>
      </c>
      <c r="W67" s="50">
        <f>IF(OR(K67="",O67="Mut+ext"),0,IF(ISERROR(U67+T67*VLOOKUP(K67,Paramétrage!$C$6:$E$29,3,0))=TRUE,V67,U67+T67*VLOOKUP(K67,Paramétrage!$C$6:$E$29,3,0)))</f>
        <v>0</v>
      </c>
      <c r="X67" s="178"/>
      <c r="Y67" s="176"/>
      <c r="Z67" s="179"/>
      <c r="AA67" s="26"/>
      <c r="AB67" s="19"/>
      <c r="AC67" s="33">
        <f t="shared" si="13"/>
        <v>0</v>
      </c>
      <c r="AD67" s="232">
        <f>L67*M67</f>
        <v>0</v>
      </c>
    </row>
    <row r="68" spans="1:30">
      <c r="A68" s="217"/>
      <c r="B68" s="225"/>
      <c r="C68" s="233"/>
      <c r="D68" s="234"/>
      <c r="E68" s="244"/>
      <c r="F68" s="165"/>
      <c r="G68" s="27"/>
      <c r="H68" s="25"/>
      <c r="I68" s="31"/>
      <c r="J68" s="17"/>
      <c r="K68" s="166"/>
      <c r="L68" s="22"/>
      <c r="M68" s="159"/>
      <c r="N68" s="160"/>
      <c r="O68" s="18"/>
      <c r="P68" s="175"/>
      <c r="Q68" s="176"/>
      <c r="R68" s="177"/>
      <c r="S68" s="49">
        <f>IF(OR(N68="",K68=Paramétrage!$C$10,K68=Paramétrage!$C$13,K68=Paramétrage!$C$17,K68=Paramétrage!$C$20,K68=Paramétrage!$C$24,K68=Paramétrage!$C$27,AND(K68&lt;&gt;Paramétrage!$C$9,O68="Mut+ext")),0,ROUNDUP(M68/N68,0))</f>
        <v>0</v>
      </c>
      <c r="T68" s="256">
        <f>IF(OR(K68="",O68="Mut+ext"),0,IF(VLOOKUP(K68,Paramétrage!$C$6:$E$29,2,0)=0,0,IF(N68="","saisir capacité",L68*S68*VLOOKUP(K68,Paramétrage!$C$6:$E$29,2,0))))</f>
        <v>0</v>
      </c>
      <c r="U68" s="230"/>
      <c r="V68" s="257">
        <f t="shared" si="12"/>
        <v>0</v>
      </c>
      <c r="W68" s="50">
        <f>IF(OR(K68="",O68="Mut+ext"),0,IF(ISERROR(U68+T68*VLOOKUP(K68,Paramétrage!$C$6:$E$29,3,0))=TRUE,V68,U68+T68*VLOOKUP(K68,Paramétrage!$C$6:$E$29,3,0)))</f>
        <v>0</v>
      </c>
      <c r="X68" s="178"/>
      <c r="Y68" s="176"/>
      <c r="Z68" s="179"/>
      <c r="AA68" s="152"/>
      <c r="AB68" s="19"/>
      <c r="AC68" s="33">
        <f t="shared" si="13"/>
        <v>0</v>
      </c>
      <c r="AD68" s="232">
        <f t="shared" si="14"/>
        <v>0</v>
      </c>
    </row>
    <row r="69" spans="1:30">
      <c r="A69" s="217"/>
      <c r="B69" s="225"/>
      <c r="C69" s="233"/>
      <c r="D69" s="234"/>
      <c r="E69" s="244"/>
      <c r="F69" s="165"/>
      <c r="G69" s="67"/>
      <c r="H69" s="25"/>
      <c r="I69" s="24"/>
      <c r="J69" s="17"/>
      <c r="K69" s="166"/>
      <c r="L69" s="21"/>
      <c r="M69" s="236"/>
      <c r="N69" s="160"/>
      <c r="O69" s="18"/>
      <c r="P69" s="175"/>
      <c r="Q69" s="176"/>
      <c r="R69" s="177"/>
      <c r="S69" s="49">
        <f>IF(OR(N69="",K69=Paramétrage!$C$10,K69=Paramétrage!$C$13,K69=Paramétrage!$C$17,K69=Paramétrage!$C$20,K69=Paramétrage!$C$24,K69=Paramétrage!$C$27,AND(K69&lt;&gt;Paramétrage!$C$9,O69="Mut+ext")),0,ROUNDUP(M69/N69,0))</f>
        <v>0</v>
      </c>
      <c r="T69" s="256">
        <f>IF(OR(K69="",O69="Mut+ext"),0,IF(VLOOKUP(K69,Paramétrage!$C$6:$E$29,2,0)=0,0,IF(N69="","saisir capacité",L69*S69*VLOOKUP(K69,Paramétrage!$C$6:$E$29,2,0))))</f>
        <v>0</v>
      </c>
      <c r="U69" s="230"/>
      <c r="V69" s="257">
        <f t="shared" si="12"/>
        <v>0</v>
      </c>
      <c r="W69" s="50">
        <f>IF(OR(K69="",O69="Mut+ext"),0,IF(ISERROR(U69+T69*VLOOKUP(K69,Paramétrage!$C$6:$E$29,3,0))=TRUE,V69,U69+T69*VLOOKUP(K69,Paramétrage!$C$6:$E$29,3,0)))</f>
        <v>0</v>
      </c>
      <c r="X69" s="178"/>
      <c r="Y69" s="176"/>
      <c r="Z69" s="179"/>
      <c r="AA69" s="152"/>
      <c r="AB69" s="19"/>
      <c r="AC69" s="33">
        <f t="shared" si="13"/>
        <v>0</v>
      </c>
      <c r="AD69" s="232">
        <f t="shared" si="14"/>
        <v>0</v>
      </c>
    </row>
    <row r="70" spans="1:30">
      <c r="A70" s="217"/>
      <c r="B70" s="225"/>
      <c r="C70" s="233"/>
      <c r="D70" s="234"/>
      <c r="E70" s="244"/>
      <c r="F70" s="165"/>
      <c r="G70" s="67"/>
      <c r="H70" s="25"/>
      <c r="I70" s="24"/>
      <c r="J70" s="17"/>
      <c r="K70" s="166"/>
      <c r="L70" s="21"/>
      <c r="M70" s="159"/>
      <c r="N70" s="160"/>
      <c r="O70" s="18"/>
      <c r="P70" s="175"/>
      <c r="Q70" s="176"/>
      <c r="R70" s="177"/>
      <c r="S70" s="49">
        <f>IF(OR(N70="",K70=Paramétrage!$C$10,K70=Paramétrage!$C$13,K70=Paramétrage!$C$17,K70=Paramétrage!$C$20,K70=Paramétrage!$C$24,K70=Paramétrage!$C$27,AND(K70&lt;&gt;Paramétrage!$C$9,O70="Mut+ext")),0,ROUNDUP(M70/N70,0))</f>
        <v>0</v>
      </c>
      <c r="T70" s="256">
        <f>IF(OR(K70="",O70="Mut+ext"),0,IF(VLOOKUP(K70,Paramétrage!$C$6:$E$29,2,0)=0,0,IF(N70="","saisir capacité",L70*S70*VLOOKUP(K70,Paramétrage!$C$6:$E$29,2,0))))</f>
        <v>0</v>
      </c>
      <c r="U70" s="230"/>
      <c r="V70" s="257">
        <f t="shared" si="12"/>
        <v>0</v>
      </c>
      <c r="W70" s="50">
        <f>IF(OR(K70="",O70="Mut+ext"),0,IF(ISERROR(U70+T70*VLOOKUP(K70,Paramétrage!$C$6:$E$29,3,0))=TRUE,V70,U70+T70*VLOOKUP(K70,Paramétrage!$C$6:$E$29,3,0)))</f>
        <v>0</v>
      </c>
      <c r="X70" s="178"/>
      <c r="Y70" s="176"/>
      <c r="Z70" s="179"/>
      <c r="AA70" s="152"/>
      <c r="AB70" s="19"/>
      <c r="AC70" s="33">
        <f t="shared" si="13"/>
        <v>0</v>
      </c>
      <c r="AD70" s="232">
        <f t="shared" si="14"/>
        <v>0</v>
      </c>
    </row>
    <row r="71" spans="1:30">
      <c r="A71" s="217"/>
      <c r="B71" s="225"/>
      <c r="C71" s="233"/>
      <c r="D71" s="234"/>
      <c r="E71" s="244"/>
      <c r="F71" s="165"/>
      <c r="G71" s="27"/>
      <c r="H71" s="25"/>
      <c r="I71" s="31"/>
      <c r="J71" s="17"/>
      <c r="K71" s="166"/>
      <c r="L71" s="22"/>
      <c r="M71" s="159"/>
      <c r="N71" s="160"/>
      <c r="O71" s="18"/>
      <c r="P71" s="175"/>
      <c r="Q71" s="176"/>
      <c r="R71" s="177"/>
      <c r="S71" s="49">
        <f>IF(OR(N71="",K71=Paramétrage!$C$10,K71=Paramétrage!$C$13,K71=Paramétrage!$C$17,K71=Paramétrage!$C$20,K71=Paramétrage!$C$24,K71=Paramétrage!$C$27,AND(K71&lt;&gt;Paramétrage!$C$9,O71="Mut+ext")),0,ROUNDUP(M71/N71,0))</f>
        <v>0</v>
      </c>
      <c r="T71" s="256">
        <f>IF(OR(K71="",O71="Mut+ext"),0,IF(VLOOKUP(K71,Paramétrage!$C$6:$E$29,2,0)=0,0,IF(N71="","saisir capacité",L71*S71*VLOOKUP(K71,Paramétrage!$C$6:$E$29,2,0))))</f>
        <v>0</v>
      </c>
      <c r="U71" s="230"/>
      <c r="V71" s="257">
        <f t="shared" si="12"/>
        <v>0</v>
      </c>
      <c r="W71" s="50">
        <f>IF(OR(K71="",O71="Mut+ext"),0,IF(ISERROR(U71+T71*VLOOKUP(K71,Paramétrage!$C$6:$E$29,3,0))=TRUE,V71,U71+T71*VLOOKUP(K71,Paramétrage!$C$6:$E$29,3,0)))</f>
        <v>0</v>
      </c>
      <c r="X71" s="178"/>
      <c r="Y71" s="176"/>
      <c r="Z71" s="179"/>
      <c r="AA71" s="26"/>
      <c r="AB71" s="19"/>
      <c r="AC71" s="33">
        <f t="shared" si="13"/>
        <v>0</v>
      </c>
      <c r="AD71" s="232">
        <f t="shared" si="14"/>
        <v>0</v>
      </c>
    </row>
    <row r="72" spans="1:30">
      <c r="A72" s="217"/>
      <c r="B72" s="225"/>
      <c r="C72" s="233"/>
      <c r="D72" s="234"/>
      <c r="E72" s="244"/>
      <c r="F72" s="165"/>
      <c r="G72" s="27"/>
      <c r="H72" s="25"/>
      <c r="I72" s="31"/>
      <c r="J72" s="17"/>
      <c r="K72" s="166"/>
      <c r="L72" s="22"/>
      <c r="M72" s="159"/>
      <c r="N72" s="160"/>
      <c r="O72" s="18"/>
      <c r="P72" s="175"/>
      <c r="Q72" s="176"/>
      <c r="R72" s="177"/>
      <c r="S72" s="49">
        <f>IF(OR(N72="",K72=Paramétrage!$C$10,K72=Paramétrage!$C$13,K72=Paramétrage!$C$17,K72=Paramétrage!$C$20,K72=Paramétrage!$C$24,K72=Paramétrage!$C$27,AND(K72&lt;&gt;Paramétrage!$C$9,O72="Mut+ext")),0,ROUNDUP(M72/N72,0))</f>
        <v>0</v>
      </c>
      <c r="T72" s="256">
        <f>IF(OR(K72="",O72="Mut+ext"),0,IF(VLOOKUP(K72,Paramétrage!$C$6:$E$29,2,0)=0,0,IF(N72="","saisir capacité",L72*S72*VLOOKUP(K72,Paramétrage!$C$6:$E$29,2,0))))</f>
        <v>0</v>
      </c>
      <c r="U72" s="230"/>
      <c r="V72" s="257">
        <f t="shared" si="12"/>
        <v>0</v>
      </c>
      <c r="W72" s="50">
        <f>IF(OR(K72="",O72="Mut+ext"),0,IF(ISERROR(U72+T72*VLOOKUP(K72,Paramétrage!$C$6:$E$29,3,0))=TRUE,V72,U72+T72*VLOOKUP(K72,Paramétrage!$C$6:$E$29,3,0)))</f>
        <v>0</v>
      </c>
      <c r="X72" s="178"/>
      <c r="Y72" s="176"/>
      <c r="Z72" s="179"/>
      <c r="AA72" s="152"/>
      <c r="AB72" s="19"/>
      <c r="AC72" s="33">
        <f t="shared" si="13"/>
        <v>0</v>
      </c>
      <c r="AD72" s="232">
        <f t="shared" si="14"/>
        <v>0</v>
      </c>
    </row>
    <row r="73" spans="1:30">
      <c r="A73" s="217"/>
      <c r="B73" s="225"/>
      <c r="C73" s="233"/>
      <c r="D73" s="234"/>
      <c r="E73" s="244"/>
      <c r="F73" s="165"/>
      <c r="G73" s="67"/>
      <c r="H73" s="25"/>
      <c r="I73" s="24"/>
      <c r="J73" s="17"/>
      <c r="K73" s="166"/>
      <c r="L73" s="21"/>
      <c r="M73" s="236"/>
      <c r="N73" s="160"/>
      <c r="O73" s="18"/>
      <c r="P73" s="175"/>
      <c r="Q73" s="176"/>
      <c r="R73" s="177"/>
      <c r="S73" s="49">
        <f>IF(OR(N73="",K73=Paramétrage!$C$10,K73=Paramétrage!$C$13,K73=Paramétrage!$C$17,K73=Paramétrage!$C$20,K73=Paramétrage!$C$24,K73=Paramétrage!$C$27,AND(K73&lt;&gt;Paramétrage!$C$9,O73="Mut+ext")),0,ROUNDUP(M73/N73,0))</f>
        <v>0</v>
      </c>
      <c r="T73" s="256">
        <f>IF(OR(K73="",O73="Mut+ext"),0,IF(VLOOKUP(K73,Paramétrage!$C$6:$E$29,2,0)=0,0,IF(N73="","saisir capacité",L73*S73*VLOOKUP(K73,Paramétrage!$C$6:$E$29,2,0))))</f>
        <v>0</v>
      </c>
      <c r="U73" s="230"/>
      <c r="V73" s="257">
        <f t="shared" si="12"/>
        <v>0</v>
      </c>
      <c r="W73" s="50">
        <f>IF(OR(K73="",O73="Mut+ext"),0,IF(ISERROR(U73+T73*VLOOKUP(K73,Paramétrage!$C$6:$E$29,3,0))=TRUE,V73,U73+T73*VLOOKUP(K73,Paramétrage!$C$6:$E$29,3,0)))</f>
        <v>0</v>
      </c>
      <c r="X73" s="178"/>
      <c r="Y73" s="176"/>
      <c r="Z73" s="179"/>
      <c r="AA73" s="152"/>
      <c r="AB73" s="19"/>
      <c r="AC73" s="33">
        <f t="shared" si="13"/>
        <v>0</v>
      </c>
      <c r="AD73" s="232">
        <f t="shared" si="14"/>
        <v>0</v>
      </c>
    </row>
    <row r="74" spans="1:30">
      <c r="A74" s="217"/>
      <c r="B74" s="225"/>
      <c r="C74" s="262"/>
      <c r="D74" s="263"/>
      <c r="E74" s="264"/>
      <c r="F74" s="264"/>
      <c r="G74" s="74"/>
      <c r="H74" s="66"/>
      <c r="I74" s="75"/>
      <c r="J74" s="42"/>
      <c r="K74" s="265"/>
      <c r="L74" s="76">
        <f>AC74</f>
        <v>0</v>
      </c>
      <c r="M74" s="266"/>
      <c r="N74" s="266"/>
      <c r="O74" s="45"/>
      <c r="P74" s="43"/>
      <c r="Q74" s="43"/>
      <c r="R74" s="44"/>
      <c r="S74" s="60"/>
      <c r="T74" s="267">
        <f>SUM(T64:T73)</f>
        <v>0</v>
      </c>
      <c r="U74" s="265">
        <f>SUM(U64:U73)</f>
        <v>0</v>
      </c>
      <c r="V74" s="268">
        <f>SUM(V64:V73)</f>
        <v>0</v>
      </c>
      <c r="W74" s="46">
        <f>SUM(W64:W73)</f>
        <v>0</v>
      </c>
      <c r="X74" s="61"/>
      <c r="Y74" s="62"/>
      <c r="Z74" s="63"/>
      <c r="AA74" s="64"/>
      <c r="AB74" s="65"/>
      <c r="AC74" s="58">
        <f>SUM(AC64:AC73)</f>
        <v>0</v>
      </c>
      <c r="AD74" s="59">
        <f>SUM(AD64:AD73)</f>
        <v>0</v>
      </c>
    </row>
    <row r="75" spans="1:30" ht="16.149999999999999" thickBot="1">
      <c r="A75" s="218"/>
      <c r="B75" s="107"/>
      <c r="C75" s="107"/>
      <c r="D75" s="108"/>
      <c r="E75" s="109"/>
      <c r="F75" s="110"/>
      <c r="G75" s="111"/>
      <c r="H75" s="112"/>
      <c r="I75" s="113"/>
      <c r="J75" s="114"/>
      <c r="K75" s="115"/>
      <c r="L75" s="116">
        <f>L74+L63</f>
        <v>64</v>
      </c>
      <c r="M75" s="112"/>
      <c r="N75" s="117"/>
      <c r="O75" s="118"/>
      <c r="P75" s="119"/>
      <c r="Q75" s="119"/>
      <c r="R75" s="120"/>
      <c r="S75" s="121"/>
      <c r="T75" s="122">
        <f>T63+T74</f>
        <v>176</v>
      </c>
      <c r="U75" s="115"/>
      <c r="V75" s="122">
        <f t="shared" ref="V75:W75" si="15">V63+V74</f>
        <v>176</v>
      </c>
      <c r="W75" s="122">
        <f t="shared" si="15"/>
        <v>176</v>
      </c>
      <c r="X75" s="123"/>
      <c r="Y75" s="124"/>
      <c r="Z75" s="125"/>
      <c r="AA75" s="126"/>
      <c r="AB75" s="127"/>
      <c r="AC75" s="72"/>
      <c r="AD75" s="73"/>
    </row>
    <row r="76" spans="1:30" ht="18" customHeight="1"/>
  </sheetData>
  <sheetProtection algorithmName="SHA-512" hashValue="0W6sALH1J7QClgu5lcyMih+ND7ylFuQZL4mCwi6koP0m8f8HYCvjYBJ9ILvF7yKKWQ81kcIlUfjPD8PLJyIiEA==" saltValue="bY1R/LXrb3KHMjBd+PUb0A==" spinCount="100000" sheet="1" formatCells="0" formatRows="0" insertRows="0" autoFilter="0"/>
  <mergeCells count="147">
    <mergeCell ref="P72:R72"/>
    <mergeCell ref="X72:Z72"/>
    <mergeCell ref="P73:R73"/>
    <mergeCell ref="X73:Z73"/>
    <mergeCell ref="P69:R69"/>
    <mergeCell ref="X69:Z69"/>
    <mergeCell ref="P70:R70"/>
    <mergeCell ref="X70:Z70"/>
    <mergeCell ref="P71:R71"/>
    <mergeCell ref="X71:Z71"/>
    <mergeCell ref="X59:Z59"/>
    <mergeCell ref="P60:R60"/>
    <mergeCell ref="X60:Z60"/>
    <mergeCell ref="X65:Z65"/>
    <mergeCell ref="P66:R66"/>
    <mergeCell ref="X66:Z66"/>
    <mergeCell ref="P67:R67"/>
    <mergeCell ref="X67:Z67"/>
    <mergeCell ref="P68:R68"/>
    <mergeCell ref="X68:Z68"/>
    <mergeCell ref="P61:R61"/>
    <mergeCell ref="X61:Z61"/>
    <mergeCell ref="P62:R62"/>
    <mergeCell ref="X62:Z62"/>
    <mergeCell ref="P56:R56"/>
    <mergeCell ref="X56:Z56"/>
    <mergeCell ref="P57:R57"/>
    <mergeCell ref="X57:Z57"/>
    <mergeCell ref="P38:R38"/>
    <mergeCell ref="X38:Z38"/>
    <mergeCell ref="A41:A75"/>
    <mergeCell ref="B41:B63"/>
    <mergeCell ref="C41:D62"/>
    <mergeCell ref="E41:E62"/>
    <mergeCell ref="P41:R41"/>
    <mergeCell ref="X41:Z41"/>
    <mergeCell ref="P42:R42"/>
    <mergeCell ref="X42:Z42"/>
    <mergeCell ref="A6:A40"/>
    <mergeCell ref="B64:B74"/>
    <mergeCell ref="C64:D73"/>
    <mergeCell ref="E64:E73"/>
    <mergeCell ref="P64:R64"/>
    <mergeCell ref="X64:Z64"/>
    <mergeCell ref="P65:R65"/>
    <mergeCell ref="P58:R58"/>
    <mergeCell ref="X58:Z58"/>
    <mergeCell ref="P59:R59"/>
    <mergeCell ref="X37:Z37"/>
    <mergeCell ref="X31:Z31"/>
    <mergeCell ref="P32:R32"/>
    <mergeCell ref="X32:Z32"/>
    <mergeCell ref="P33:R33"/>
    <mergeCell ref="X33:Z33"/>
    <mergeCell ref="P34:R34"/>
    <mergeCell ref="X34:Z34"/>
    <mergeCell ref="P43:R43"/>
    <mergeCell ref="X43:Z43"/>
    <mergeCell ref="P27:R27"/>
    <mergeCell ref="X27:Z27"/>
    <mergeCell ref="B29:B39"/>
    <mergeCell ref="C29:D38"/>
    <mergeCell ref="E29:E38"/>
    <mergeCell ref="P29:R29"/>
    <mergeCell ref="X29:Z29"/>
    <mergeCell ref="P30:R30"/>
    <mergeCell ref="X30:Z30"/>
    <mergeCell ref="P31:R31"/>
    <mergeCell ref="B6:B28"/>
    <mergeCell ref="C6:D27"/>
    <mergeCell ref="E6:E27"/>
    <mergeCell ref="P6:R6"/>
    <mergeCell ref="X6:Z6"/>
    <mergeCell ref="P7:R7"/>
    <mergeCell ref="X7:Z7"/>
    <mergeCell ref="P8:R8"/>
    <mergeCell ref="X8:Z8"/>
    <mergeCell ref="P35:R35"/>
    <mergeCell ref="X35:Z35"/>
    <mergeCell ref="P36:R36"/>
    <mergeCell ref="X36:Z36"/>
    <mergeCell ref="P37:R37"/>
    <mergeCell ref="P24:R24"/>
    <mergeCell ref="X24:Z24"/>
    <mergeCell ref="P25:R25"/>
    <mergeCell ref="X25:Z25"/>
    <mergeCell ref="P26:R26"/>
    <mergeCell ref="X26:Z26"/>
    <mergeCell ref="P21:R21"/>
    <mergeCell ref="X21:Z21"/>
    <mergeCell ref="P22:R22"/>
    <mergeCell ref="X22:Z22"/>
    <mergeCell ref="P23:R23"/>
    <mergeCell ref="X23:Z23"/>
    <mergeCell ref="X4:Z5"/>
    <mergeCell ref="AA4:AA5"/>
    <mergeCell ref="AB4:AB5"/>
    <mergeCell ref="AC4:AC5"/>
    <mergeCell ref="AD4:AD5"/>
    <mergeCell ref="C5:D5"/>
    <mergeCell ref="K4:K5"/>
    <mergeCell ref="N4:N5"/>
    <mergeCell ref="O4:O5"/>
    <mergeCell ref="P4:R5"/>
    <mergeCell ref="S4:S5"/>
    <mergeCell ref="B4:E4"/>
    <mergeCell ref="F4:F5"/>
    <mergeCell ref="G4:G5"/>
    <mergeCell ref="H4:H5"/>
    <mergeCell ref="I4:I5"/>
    <mergeCell ref="J4:J5"/>
    <mergeCell ref="X45:Z45"/>
    <mergeCell ref="X46:Z46"/>
    <mergeCell ref="X47:Z47"/>
    <mergeCell ref="X48:Z48"/>
    <mergeCell ref="X50:Z50"/>
    <mergeCell ref="X51:Z51"/>
    <mergeCell ref="X52:Z52"/>
    <mergeCell ref="X53:Z53"/>
    <mergeCell ref="X55:Z55"/>
    <mergeCell ref="P45:R45"/>
    <mergeCell ref="P46:R46"/>
    <mergeCell ref="P47:R47"/>
    <mergeCell ref="P48:R48"/>
    <mergeCell ref="P50:R50"/>
    <mergeCell ref="P51:R51"/>
    <mergeCell ref="P52:R52"/>
    <mergeCell ref="P53:R53"/>
    <mergeCell ref="P55:R55"/>
    <mergeCell ref="X11:Z11"/>
    <mergeCell ref="X12:Z12"/>
    <mergeCell ref="X13:Z13"/>
    <mergeCell ref="X15:Z15"/>
    <mergeCell ref="X16:Z16"/>
    <mergeCell ref="X17:Z17"/>
    <mergeCell ref="X18:Z18"/>
    <mergeCell ref="X19:Z19"/>
    <mergeCell ref="X10:Z10"/>
    <mergeCell ref="P10:R10"/>
    <mergeCell ref="P11:R11"/>
    <mergeCell ref="P12:R12"/>
    <mergeCell ref="P13:R13"/>
    <mergeCell ref="P15:R15"/>
    <mergeCell ref="P16:R16"/>
    <mergeCell ref="P17:R17"/>
    <mergeCell ref="P18:R18"/>
    <mergeCell ref="P19:R19"/>
  </mergeCells>
  <conditionalFormatting sqref="AB25:AB28 X25:X27 AB36:AB38 X36:X38 X61:X62 AB61:AB62 AB71:AB73 X71:X73">
    <cfRule type="expression" dxfId="1981" priority="353">
      <formula>$K25=#REF!</formula>
    </cfRule>
    <cfRule type="expression" dxfId="1980" priority="354">
      <formula>$K25=#REF!</formula>
    </cfRule>
    <cfRule type="expression" dxfId="1979" priority="355">
      <formula>$K25=#REF!</formula>
    </cfRule>
    <cfRule type="expression" dxfId="1978" priority="356">
      <formula>$K25=#REF!</formula>
    </cfRule>
  </conditionalFormatting>
  <conditionalFormatting sqref="AB6:AB9">
    <cfRule type="expression" dxfId="1977" priority="349">
      <formula>$K6=#REF!</formula>
    </cfRule>
    <cfRule type="expression" dxfId="1976" priority="350">
      <formula>$K6=#REF!</formula>
    </cfRule>
    <cfRule type="expression" dxfId="1975" priority="351">
      <formula>$K6=#REF!</formula>
    </cfRule>
    <cfRule type="expression" dxfId="1974" priority="352">
      <formula>$K6=#REF!</formula>
    </cfRule>
  </conditionalFormatting>
  <conditionalFormatting sqref="X28">
    <cfRule type="expression" dxfId="1973" priority="341">
      <formula>$K28=#REF!</formula>
    </cfRule>
    <cfRule type="expression" dxfId="1972" priority="342">
      <formula>$K28=#REF!</formula>
    </cfRule>
    <cfRule type="expression" dxfId="1971" priority="343">
      <formula>$K28=#REF!</formula>
    </cfRule>
    <cfRule type="expression" dxfId="1970" priority="344">
      <formula>$K28=#REF!</formula>
    </cfRule>
  </conditionalFormatting>
  <conditionalFormatting sqref="AA6">
    <cfRule type="expression" dxfId="1969" priority="337">
      <formula>$K6=#REF!</formula>
    </cfRule>
    <cfRule type="expression" dxfId="1968" priority="338">
      <formula>$K6=#REF!</formula>
    </cfRule>
    <cfRule type="expression" dxfId="1967" priority="339">
      <formula>$K6=#REF!</formula>
    </cfRule>
    <cfRule type="expression" dxfId="1966" priority="340">
      <formula>$K6=#REF!</formula>
    </cfRule>
  </conditionalFormatting>
  <conditionalFormatting sqref="AA7">
    <cfRule type="expression" dxfId="1965" priority="333">
      <formula>$K7=#REF!</formula>
    </cfRule>
    <cfRule type="expression" dxfId="1964" priority="334">
      <formula>$K7=#REF!</formula>
    </cfRule>
    <cfRule type="expression" dxfId="1963" priority="335">
      <formula>$K7=#REF!</formula>
    </cfRule>
    <cfRule type="expression" dxfId="1962" priority="336">
      <formula>$K7=#REF!</formula>
    </cfRule>
  </conditionalFormatting>
  <conditionalFormatting sqref="AA8:AA9">
    <cfRule type="expression" dxfId="1961" priority="329">
      <formula>$K8=#REF!</formula>
    </cfRule>
    <cfRule type="expression" dxfId="1960" priority="330">
      <formula>$K8=#REF!</formula>
    </cfRule>
    <cfRule type="expression" dxfId="1959" priority="331">
      <formula>$K8=#REF!</formula>
    </cfRule>
    <cfRule type="expression" dxfId="1958" priority="332">
      <formula>$K8=#REF!</formula>
    </cfRule>
  </conditionalFormatting>
  <conditionalFormatting sqref="AA25">
    <cfRule type="expression" dxfId="1957" priority="325">
      <formula>$K25=#REF!</formula>
    </cfRule>
    <cfRule type="expression" dxfId="1956" priority="326">
      <formula>$K25=#REF!</formula>
    </cfRule>
    <cfRule type="expression" dxfId="1955" priority="327">
      <formula>$K25=#REF!</formula>
    </cfRule>
    <cfRule type="expression" dxfId="1954" priority="328">
      <formula>$K25=#REF!</formula>
    </cfRule>
  </conditionalFormatting>
  <conditionalFormatting sqref="AA26">
    <cfRule type="expression" dxfId="1953" priority="321">
      <formula>$K26=#REF!</formula>
    </cfRule>
    <cfRule type="expression" dxfId="1952" priority="322">
      <formula>$K26=#REF!</formula>
    </cfRule>
    <cfRule type="expression" dxfId="1951" priority="323">
      <formula>$K26=#REF!</formula>
    </cfRule>
    <cfRule type="expression" dxfId="1950" priority="324">
      <formula>$K26=#REF!</formula>
    </cfRule>
  </conditionalFormatting>
  <conditionalFormatting sqref="AA27">
    <cfRule type="expression" dxfId="1949" priority="317">
      <formula>$K27=#REF!</formula>
    </cfRule>
    <cfRule type="expression" dxfId="1948" priority="318">
      <formula>$K27=#REF!</formula>
    </cfRule>
    <cfRule type="expression" dxfId="1947" priority="319">
      <formula>$K27=#REF!</formula>
    </cfRule>
    <cfRule type="expression" dxfId="1946" priority="320">
      <formula>$K27=#REF!</formula>
    </cfRule>
  </conditionalFormatting>
  <conditionalFormatting sqref="AA28">
    <cfRule type="expression" dxfId="1945" priority="313">
      <formula>$K28=#REF!</formula>
    </cfRule>
    <cfRule type="expression" dxfId="1944" priority="314">
      <formula>$K28=#REF!</formula>
    </cfRule>
    <cfRule type="expression" dxfId="1943" priority="315">
      <formula>$K28=#REF!</formula>
    </cfRule>
    <cfRule type="expression" dxfId="1942" priority="316">
      <formula>$K28=#REF!</formula>
    </cfRule>
  </conditionalFormatting>
  <conditionalFormatting sqref="O6:O20 O25 O27:O28 O36:O40 O61:O63 O71:O75">
    <cfRule type="cellIs" dxfId="1941" priority="312" operator="equal">
      <formula>"Mut+ext"</formula>
    </cfRule>
  </conditionalFormatting>
  <conditionalFormatting sqref="AB39:AB40">
    <cfRule type="expression" dxfId="1940" priority="304">
      <formula>$K39=#REF!</formula>
    </cfRule>
    <cfRule type="expression" dxfId="1939" priority="305">
      <formula>$K39=#REF!</formula>
    </cfRule>
    <cfRule type="expression" dxfId="1938" priority="306">
      <formula>$K39=#REF!</formula>
    </cfRule>
    <cfRule type="expression" dxfId="1937" priority="307">
      <formula>$K39=#REF!</formula>
    </cfRule>
  </conditionalFormatting>
  <conditionalFormatting sqref="AB29:AB31">
    <cfRule type="expression" dxfId="1936" priority="300">
      <formula>$K29=#REF!</formula>
    </cfRule>
    <cfRule type="expression" dxfId="1935" priority="301">
      <formula>$K29=#REF!</formula>
    </cfRule>
    <cfRule type="expression" dxfId="1934" priority="302">
      <formula>$K29=#REF!</formula>
    </cfRule>
    <cfRule type="expression" dxfId="1933" priority="303">
      <formula>$K29=#REF!</formula>
    </cfRule>
  </conditionalFormatting>
  <conditionalFormatting sqref="X29">
    <cfRule type="expression" dxfId="1932" priority="296">
      <formula>$K29=#REF!</formula>
    </cfRule>
    <cfRule type="expression" dxfId="1931" priority="297">
      <formula>$K29=#REF!</formula>
    </cfRule>
    <cfRule type="expression" dxfId="1930" priority="298">
      <formula>$K29=#REF!</formula>
    </cfRule>
    <cfRule type="expression" dxfId="1929" priority="299">
      <formula>$K29=#REF!</formula>
    </cfRule>
  </conditionalFormatting>
  <conditionalFormatting sqref="X39:X40">
    <cfRule type="expression" dxfId="1928" priority="292">
      <formula>$K39=#REF!</formula>
    </cfRule>
    <cfRule type="expression" dxfId="1927" priority="293">
      <formula>$K39=#REF!</formula>
    </cfRule>
    <cfRule type="expression" dxfId="1926" priority="294">
      <formula>$K39=#REF!</formula>
    </cfRule>
    <cfRule type="expression" dxfId="1925" priority="295">
      <formula>$K39=#REF!</formula>
    </cfRule>
  </conditionalFormatting>
  <conditionalFormatting sqref="AA29">
    <cfRule type="expression" dxfId="1924" priority="288">
      <formula>$K29=#REF!</formula>
    </cfRule>
    <cfRule type="expression" dxfId="1923" priority="289">
      <formula>$K29=#REF!</formula>
    </cfRule>
    <cfRule type="expression" dxfId="1922" priority="290">
      <formula>$K29=#REF!</formula>
    </cfRule>
    <cfRule type="expression" dxfId="1921" priority="291">
      <formula>$K29=#REF!</formula>
    </cfRule>
  </conditionalFormatting>
  <conditionalFormatting sqref="AA30">
    <cfRule type="expression" dxfId="1920" priority="284">
      <formula>$K30=#REF!</formula>
    </cfRule>
    <cfRule type="expression" dxfId="1919" priority="285">
      <formula>$K30=#REF!</formula>
    </cfRule>
    <cfRule type="expression" dxfId="1918" priority="286">
      <formula>$K30=#REF!</formula>
    </cfRule>
    <cfRule type="expression" dxfId="1917" priority="287">
      <formula>$K30=#REF!</formula>
    </cfRule>
  </conditionalFormatting>
  <conditionalFormatting sqref="AA31">
    <cfRule type="expression" dxfId="1916" priority="280">
      <formula>$K31=#REF!</formula>
    </cfRule>
    <cfRule type="expression" dxfId="1915" priority="281">
      <formula>$K31=#REF!</formula>
    </cfRule>
    <cfRule type="expression" dxfId="1914" priority="282">
      <formula>$K31=#REF!</formula>
    </cfRule>
    <cfRule type="expression" dxfId="1913" priority="283">
      <formula>$K31=#REF!</formula>
    </cfRule>
  </conditionalFormatting>
  <conditionalFormatting sqref="AA36">
    <cfRule type="expression" dxfId="1912" priority="276">
      <formula>$K36=#REF!</formula>
    </cfRule>
    <cfRule type="expression" dxfId="1911" priority="277">
      <formula>$K36=#REF!</formula>
    </cfRule>
    <cfRule type="expression" dxfId="1910" priority="278">
      <formula>$K36=#REF!</formula>
    </cfRule>
    <cfRule type="expression" dxfId="1909" priority="279">
      <formula>$K36=#REF!</formula>
    </cfRule>
  </conditionalFormatting>
  <conditionalFormatting sqref="AA37">
    <cfRule type="expression" dxfId="1908" priority="272">
      <formula>$K37=#REF!</formula>
    </cfRule>
    <cfRule type="expression" dxfId="1907" priority="273">
      <formula>$K37=#REF!</formula>
    </cfRule>
    <cfRule type="expression" dxfId="1906" priority="274">
      <formula>$K37=#REF!</formula>
    </cfRule>
    <cfRule type="expression" dxfId="1905" priority="275">
      <formula>$K37=#REF!</formula>
    </cfRule>
  </conditionalFormatting>
  <conditionalFormatting sqref="AA38">
    <cfRule type="expression" dxfId="1904" priority="268">
      <formula>$K38=#REF!</formula>
    </cfRule>
    <cfRule type="expression" dxfId="1903" priority="269">
      <formula>$K38=#REF!</formula>
    </cfRule>
    <cfRule type="expression" dxfId="1902" priority="270">
      <formula>$K38=#REF!</formula>
    </cfRule>
    <cfRule type="expression" dxfId="1901" priority="271">
      <formula>$K38=#REF!</formula>
    </cfRule>
  </conditionalFormatting>
  <conditionalFormatting sqref="AA39:AA40">
    <cfRule type="expression" dxfId="1900" priority="264">
      <formula>$K39=#REF!</formula>
    </cfRule>
    <cfRule type="expression" dxfId="1899" priority="265">
      <formula>$K39=#REF!</formula>
    </cfRule>
    <cfRule type="expression" dxfId="1898" priority="266">
      <formula>$K39=#REF!</formula>
    </cfRule>
    <cfRule type="expression" dxfId="1897" priority="267">
      <formula>$K39=#REF!</formula>
    </cfRule>
  </conditionalFormatting>
  <conditionalFormatting sqref="O29:O31">
    <cfRule type="cellIs" dxfId="1896" priority="263" operator="equal">
      <formula>"Mut+ext"</formula>
    </cfRule>
  </conditionalFormatting>
  <conditionalFormatting sqref="X30:X31">
    <cfRule type="expression" dxfId="1895" priority="259">
      <formula>$K30=#REF!</formula>
    </cfRule>
    <cfRule type="expression" dxfId="1894" priority="260">
      <formula>$K30=#REF!</formula>
    </cfRule>
    <cfRule type="expression" dxfId="1893" priority="261">
      <formula>$K30=#REF!</formula>
    </cfRule>
    <cfRule type="expression" dxfId="1892" priority="262">
      <formula>$K30=#REF!</formula>
    </cfRule>
  </conditionalFormatting>
  <conditionalFormatting sqref="AB63">
    <cfRule type="expression" dxfId="1891" priority="255">
      <formula>$K63=#REF!</formula>
    </cfRule>
    <cfRule type="expression" dxfId="1890" priority="256">
      <formula>$K63=#REF!</formula>
    </cfRule>
    <cfRule type="expression" dxfId="1889" priority="257">
      <formula>$K63=#REF!</formula>
    </cfRule>
    <cfRule type="expression" dxfId="1888" priority="258">
      <formula>$K63=#REF!</formula>
    </cfRule>
  </conditionalFormatting>
  <conditionalFormatting sqref="AB41:AB56">
    <cfRule type="expression" dxfId="1887" priority="251">
      <formula>$K41=#REF!</formula>
    </cfRule>
    <cfRule type="expression" dxfId="1886" priority="252">
      <formula>$K41=#REF!</formula>
    </cfRule>
    <cfRule type="expression" dxfId="1885" priority="253">
      <formula>$K41=#REF!</formula>
    </cfRule>
    <cfRule type="expression" dxfId="1884" priority="254">
      <formula>$K41=#REF!</formula>
    </cfRule>
  </conditionalFormatting>
  <conditionalFormatting sqref="X41">
    <cfRule type="expression" dxfId="1883" priority="247">
      <formula>$K41=#REF!</formula>
    </cfRule>
    <cfRule type="expression" dxfId="1882" priority="248">
      <formula>$K41=#REF!</formula>
    </cfRule>
    <cfRule type="expression" dxfId="1881" priority="249">
      <formula>$K41=#REF!</formula>
    </cfRule>
    <cfRule type="expression" dxfId="1880" priority="250">
      <formula>$K41=#REF!</formula>
    </cfRule>
  </conditionalFormatting>
  <conditionalFormatting sqref="X63">
    <cfRule type="expression" dxfId="1879" priority="243">
      <formula>$K63=#REF!</formula>
    </cfRule>
    <cfRule type="expression" dxfId="1878" priority="244">
      <formula>$K63=#REF!</formula>
    </cfRule>
    <cfRule type="expression" dxfId="1877" priority="245">
      <formula>$K63=#REF!</formula>
    </cfRule>
    <cfRule type="expression" dxfId="1876" priority="246">
      <formula>$K63=#REF!</formula>
    </cfRule>
  </conditionalFormatting>
  <conditionalFormatting sqref="AA41">
    <cfRule type="expression" dxfId="1875" priority="239">
      <formula>$K41=#REF!</formula>
    </cfRule>
    <cfRule type="expression" dxfId="1874" priority="240">
      <formula>$K41=#REF!</formula>
    </cfRule>
    <cfRule type="expression" dxfId="1873" priority="241">
      <formula>$K41=#REF!</formula>
    </cfRule>
    <cfRule type="expression" dxfId="1872" priority="242">
      <formula>$K41=#REF!</formula>
    </cfRule>
  </conditionalFormatting>
  <conditionalFormatting sqref="AA42">
    <cfRule type="expression" dxfId="1871" priority="235">
      <formula>$K42=#REF!</formula>
    </cfRule>
    <cfRule type="expression" dxfId="1870" priority="236">
      <formula>$K42=#REF!</formula>
    </cfRule>
    <cfRule type="expression" dxfId="1869" priority="237">
      <formula>$K42=#REF!</formula>
    </cfRule>
    <cfRule type="expression" dxfId="1868" priority="238">
      <formula>$K42=#REF!</formula>
    </cfRule>
  </conditionalFormatting>
  <conditionalFormatting sqref="AA61">
    <cfRule type="expression" dxfId="1867" priority="223">
      <formula>$K61=#REF!</formula>
    </cfRule>
    <cfRule type="expression" dxfId="1866" priority="224">
      <formula>$K61=#REF!</formula>
    </cfRule>
    <cfRule type="expression" dxfId="1865" priority="225">
      <formula>$K61=#REF!</formula>
    </cfRule>
    <cfRule type="expression" dxfId="1864" priority="226">
      <formula>$K61=#REF!</formula>
    </cfRule>
  </conditionalFormatting>
  <conditionalFormatting sqref="AA62">
    <cfRule type="expression" dxfId="1863" priority="219">
      <formula>$K62=#REF!</formula>
    </cfRule>
    <cfRule type="expression" dxfId="1862" priority="220">
      <formula>$K62=#REF!</formula>
    </cfRule>
    <cfRule type="expression" dxfId="1861" priority="221">
      <formula>$K62=#REF!</formula>
    </cfRule>
    <cfRule type="expression" dxfId="1860" priority="222">
      <formula>$K62=#REF!</formula>
    </cfRule>
  </conditionalFormatting>
  <conditionalFormatting sqref="AA63">
    <cfRule type="expression" dxfId="1859" priority="215">
      <formula>$K63=#REF!</formula>
    </cfRule>
    <cfRule type="expression" dxfId="1858" priority="216">
      <formula>$K63=#REF!</formula>
    </cfRule>
    <cfRule type="expression" dxfId="1857" priority="217">
      <formula>$K63=#REF!</formula>
    </cfRule>
    <cfRule type="expression" dxfId="1856" priority="218">
      <formula>$K63=#REF!</formula>
    </cfRule>
  </conditionalFormatting>
  <conditionalFormatting sqref="O41:O44 O56">
    <cfRule type="cellIs" dxfId="1855" priority="214" operator="equal">
      <formula>"Mut+ext"</formula>
    </cfRule>
  </conditionalFormatting>
  <conditionalFormatting sqref="X42:X44">
    <cfRule type="expression" dxfId="1854" priority="210">
      <formula>$K42=#REF!</formula>
    </cfRule>
    <cfRule type="expression" dxfId="1853" priority="211">
      <formula>$K42=#REF!</formula>
    </cfRule>
    <cfRule type="expression" dxfId="1852" priority="212">
      <formula>$K42=#REF!</formula>
    </cfRule>
    <cfRule type="expression" dxfId="1851" priority="213">
      <formula>$K42=#REF!</formula>
    </cfRule>
  </conditionalFormatting>
  <conditionalFormatting sqref="AB74:AB75">
    <cfRule type="expression" dxfId="1850" priority="206">
      <formula>$K74=#REF!</formula>
    </cfRule>
    <cfRule type="expression" dxfId="1849" priority="207">
      <formula>$K74=#REF!</formula>
    </cfRule>
    <cfRule type="expression" dxfId="1848" priority="208">
      <formula>$K74=#REF!</formula>
    </cfRule>
    <cfRule type="expression" dxfId="1847" priority="209">
      <formula>$K74=#REF!</formula>
    </cfRule>
  </conditionalFormatting>
  <conditionalFormatting sqref="AB64:AB66">
    <cfRule type="expression" dxfId="1846" priority="202">
      <formula>$K64=#REF!</formula>
    </cfRule>
    <cfRule type="expression" dxfId="1845" priority="203">
      <formula>$K64=#REF!</formula>
    </cfRule>
    <cfRule type="expression" dxfId="1844" priority="204">
      <formula>$K64=#REF!</formula>
    </cfRule>
    <cfRule type="expression" dxfId="1843" priority="205">
      <formula>$K64=#REF!</formula>
    </cfRule>
  </conditionalFormatting>
  <conditionalFormatting sqref="X64">
    <cfRule type="expression" dxfId="1842" priority="198">
      <formula>$K64=#REF!</formula>
    </cfRule>
    <cfRule type="expression" dxfId="1841" priority="199">
      <formula>$K64=#REF!</formula>
    </cfRule>
    <cfRule type="expression" dxfId="1840" priority="200">
      <formula>$K64=#REF!</formula>
    </cfRule>
    <cfRule type="expression" dxfId="1839" priority="201">
      <formula>$K64=#REF!</formula>
    </cfRule>
  </conditionalFormatting>
  <conditionalFormatting sqref="X74:X75">
    <cfRule type="expression" dxfId="1838" priority="194">
      <formula>$K74=#REF!</formula>
    </cfRule>
    <cfRule type="expression" dxfId="1837" priority="195">
      <formula>$K74=#REF!</formula>
    </cfRule>
    <cfRule type="expression" dxfId="1836" priority="196">
      <formula>$K74=#REF!</formula>
    </cfRule>
    <cfRule type="expression" dxfId="1835" priority="197">
      <formula>$K74=#REF!</formula>
    </cfRule>
  </conditionalFormatting>
  <conditionalFormatting sqref="AA64">
    <cfRule type="expression" dxfId="1834" priority="190">
      <formula>$K64=#REF!</formula>
    </cfRule>
    <cfRule type="expression" dxfId="1833" priority="191">
      <formula>$K64=#REF!</formula>
    </cfRule>
    <cfRule type="expression" dxfId="1832" priority="192">
      <formula>$K64=#REF!</formula>
    </cfRule>
    <cfRule type="expression" dxfId="1831" priority="193">
      <formula>$K64=#REF!</formula>
    </cfRule>
  </conditionalFormatting>
  <conditionalFormatting sqref="AA65">
    <cfRule type="expression" dxfId="1830" priority="186">
      <formula>$K65=#REF!</formula>
    </cfRule>
    <cfRule type="expression" dxfId="1829" priority="187">
      <formula>$K65=#REF!</formula>
    </cfRule>
    <cfRule type="expression" dxfId="1828" priority="188">
      <formula>$K65=#REF!</formula>
    </cfRule>
    <cfRule type="expression" dxfId="1827" priority="189">
      <formula>$K65=#REF!</formula>
    </cfRule>
  </conditionalFormatting>
  <conditionalFormatting sqref="AA66">
    <cfRule type="expression" dxfId="1826" priority="182">
      <formula>$K66=#REF!</formula>
    </cfRule>
    <cfRule type="expression" dxfId="1825" priority="183">
      <formula>$K66=#REF!</formula>
    </cfRule>
    <cfRule type="expression" dxfId="1824" priority="184">
      <formula>$K66=#REF!</formula>
    </cfRule>
    <cfRule type="expression" dxfId="1823" priority="185">
      <formula>$K66=#REF!</formula>
    </cfRule>
  </conditionalFormatting>
  <conditionalFormatting sqref="AA71">
    <cfRule type="expression" dxfId="1822" priority="178">
      <formula>$K71=#REF!</formula>
    </cfRule>
    <cfRule type="expression" dxfId="1821" priority="179">
      <formula>$K71=#REF!</formula>
    </cfRule>
    <cfRule type="expression" dxfId="1820" priority="180">
      <formula>$K71=#REF!</formula>
    </cfRule>
    <cfRule type="expression" dxfId="1819" priority="181">
      <formula>$K71=#REF!</formula>
    </cfRule>
  </conditionalFormatting>
  <conditionalFormatting sqref="AA72">
    <cfRule type="expression" dxfId="1818" priority="174">
      <formula>$K72=#REF!</formula>
    </cfRule>
    <cfRule type="expression" dxfId="1817" priority="175">
      <formula>$K72=#REF!</formula>
    </cfRule>
    <cfRule type="expression" dxfId="1816" priority="176">
      <formula>$K72=#REF!</formula>
    </cfRule>
    <cfRule type="expression" dxfId="1815" priority="177">
      <formula>$K72=#REF!</formula>
    </cfRule>
  </conditionalFormatting>
  <conditionalFormatting sqref="AA73">
    <cfRule type="expression" dxfId="1814" priority="170">
      <formula>$K73=#REF!</formula>
    </cfRule>
    <cfRule type="expression" dxfId="1813" priority="171">
      <formula>$K73=#REF!</formula>
    </cfRule>
    <cfRule type="expression" dxfId="1812" priority="172">
      <formula>$K73=#REF!</formula>
    </cfRule>
    <cfRule type="expression" dxfId="1811" priority="173">
      <formula>$K73=#REF!</formula>
    </cfRule>
  </conditionalFormatting>
  <conditionalFormatting sqref="AA74:AA75">
    <cfRule type="expression" dxfId="1810" priority="166">
      <formula>$K74=#REF!</formula>
    </cfRule>
    <cfRule type="expression" dxfId="1809" priority="167">
      <formula>$K74=#REF!</formula>
    </cfRule>
    <cfRule type="expression" dxfId="1808" priority="168">
      <formula>$K74=#REF!</formula>
    </cfRule>
    <cfRule type="expression" dxfId="1807" priority="169">
      <formula>$K74=#REF!</formula>
    </cfRule>
  </conditionalFormatting>
  <conditionalFormatting sqref="O66">
    <cfRule type="cellIs" dxfId="1806" priority="165" operator="equal">
      <formula>"Mut+ext"</formula>
    </cfRule>
  </conditionalFormatting>
  <conditionalFormatting sqref="X65:X66">
    <cfRule type="expression" dxfId="1805" priority="161">
      <formula>$K65=#REF!</formula>
    </cfRule>
    <cfRule type="expression" dxfId="1804" priority="162">
      <formula>$K65=#REF!</formula>
    </cfRule>
    <cfRule type="expression" dxfId="1803" priority="163">
      <formula>$K65=#REF!</formula>
    </cfRule>
    <cfRule type="expression" dxfId="1802" priority="164">
      <formula>$K65=#REF!</formula>
    </cfRule>
  </conditionalFormatting>
  <conditionalFormatting sqref="O26">
    <cfRule type="cellIs" dxfId="1801" priority="160" operator="equal">
      <formula>"Mut+ext"</formula>
    </cfRule>
  </conditionalFormatting>
  <conditionalFormatting sqref="AB21:AB24">
    <cfRule type="expression" dxfId="1800" priority="156">
      <formula>$K21=#REF!</formula>
    </cfRule>
    <cfRule type="expression" dxfId="1799" priority="157">
      <formula>$K21=#REF!</formula>
    </cfRule>
    <cfRule type="expression" dxfId="1798" priority="158">
      <formula>$K21=#REF!</formula>
    </cfRule>
    <cfRule type="expression" dxfId="1797" priority="159">
      <formula>$K21=#REF!</formula>
    </cfRule>
  </conditionalFormatting>
  <conditionalFormatting sqref="AA21">
    <cfRule type="expression" dxfId="1796" priority="152">
      <formula>$K21=#REF!</formula>
    </cfRule>
    <cfRule type="expression" dxfId="1795" priority="153">
      <formula>$K21=#REF!</formula>
    </cfRule>
    <cfRule type="expression" dxfId="1794" priority="154">
      <formula>$K21=#REF!</formula>
    </cfRule>
    <cfRule type="expression" dxfId="1793" priority="155">
      <formula>$K21=#REF!</formula>
    </cfRule>
  </conditionalFormatting>
  <conditionalFormatting sqref="AA22">
    <cfRule type="expression" dxfId="1792" priority="148">
      <formula>$K22=#REF!</formula>
    </cfRule>
    <cfRule type="expression" dxfId="1791" priority="149">
      <formula>$K22=#REF!</formula>
    </cfRule>
    <cfRule type="expression" dxfId="1790" priority="150">
      <formula>$K22=#REF!</formula>
    </cfRule>
    <cfRule type="expression" dxfId="1789" priority="151">
      <formula>$K22=#REF!</formula>
    </cfRule>
  </conditionalFormatting>
  <conditionalFormatting sqref="AA24">
    <cfRule type="expression" dxfId="1788" priority="144">
      <formula>$K24=#REF!</formula>
    </cfRule>
    <cfRule type="expression" dxfId="1787" priority="145">
      <formula>$K24=#REF!</formula>
    </cfRule>
    <cfRule type="expression" dxfId="1786" priority="146">
      <formula>$K24=#REF!</formula>
    </cfRule>
    <cfRule type="expression" dxfId="1785" priority="147">
      <formula>$K24=#REF!</formula>
    </cfRule>
  </conditionalFormatting>
  <conditionalFormatting sqref="AA23">
    <cfRule type="expression" dxfId="1784" priority="140">
      <formula>$K23=#REF!</formula>
    </cfRule>
    <cfRule type="expression" dxfId="1783" priority="141">
      <formula>$K23=#REF!</formula>
    </cfRule>
    <cfRule type="expression" dxfId="1782" priority="142">
      <formula>$K23=#REF!</formula>
    </cfRule>
    <cfRule type="expression" dxfId="1781" priority="143">
      <formula>$K23=#REF!</formula>
    </cfRule>
  </conditionalFormatting>
  <conditionalFormatting sqref="O23:O24 O21">
    <cfRule type="cellIs" dxfId="1780" priority="139" operator="equal">
      <formula>"Mut+ext"</formula>
    </cfRule>
  </conditionalFormatting>
  <conditionalFormatting sqref="X21:X24">
    <cfRule type="expression" dxfId="1779" priority="135">
      <formula>$K21=#REF!</formula>
    </cfRule>
    <cfRule type="expression" dxfId="1778" priority="136">
      <formula>$K21=#REF!</formula>
    </cfRule>
    <cfRule type="expression" dxfId="1777" priority="137">
      <formula>$K21=#REF!</formula>
    </cfRule>
    <cfRule type="expression" dxfId="1776" priority="138">
      <formula>$K21=#REF!</formula>
    </cfRule>
  </conditionalFormatting>
  <conditionalFormatting sqref="O22">
    <cfRule type="cellIs" dxfId="1775" priority="134" operator="equal">
      <formula>"Mut+ext"</formula>
    </cfRule>
  </conditionalFormatting>
  <conditionalFormatting sqref="AB32:AB35">
    <cfRule type="expression" dxfId="1774" priority="130">
      <formula>$K32=#REF!</formula>
    </cfRule>
    <cfRule type="expression" dxfId="1773" priority="131">
      <formula>$K32=#REF!</formula>
    </cfRule>
    <cfRule type="expression" dxfId="1772" priority="132">
      <formula>$K32=#REF!</formula>
    </cfRule>
    <cfRule type="expression" dxfId="1771" priority="133">
      <formula>$K32=#REF!</formula>
    </cfRule>
  </conditionalFormatting>
  <conditionalFormatting sqref="AA32">
    <cfRule type="expression" dxfId="1770" priority="126">
      <formula>$K32=#REF!</formula>
    </cfRule>
    <cfRule type="expression" dxfId="1769" priority="127">
      <formula>$K32=#REF!</formula>
    </cfRule>
    <cfRule type="expression" dxfId="1768" priority="128">
      <formula>$K32=#REF!</formula>
    </cfRule>
    <cfRule type="expression" dxfId="1767" priority="129">
      <formula>$K32=#REF!</formula>
    </cfRule>
  </conditionalFormatting>
  <conditionalFormatting sqref="AA33">
    <cfRule type="expression" dxfId="1766" priority="122">
      <formula>$K33=#REF!</formula>
    </cfRule>
    <cfRule type="expression" dxfId="1765" priority="123">
      <formula>$K33=#REF!</formula>
    </cfRule>
    <cfRule type="expression" dxfId="1764" priority="124">
      <formula>$K33=#REF!</formula>
    </cfRule>
    <cfRule type="expression" dxfId="1763" priority="125">
      <formula>$K33=#REF!</formula>
    </cfRule>
  </conditionalFormatting>
  <conditionalFormatting sqref="AA35">
    <cfRule type="expression" dxfId="1762" priority="118">
      <formula>$K35=#REF!</formula>
    </cfRule>
    <cfRule type="expression" dxfId="1761" priority="119">
      <formula>$K35=#REF!</formula>
    </cfRule>
    <cfRule type="expression" dxfId="1760" priority="120">
      <formula>$K35=#REF!</formula>
    </cfRule>
    <cfRule type="expression" dxfId="1759" priority="121">
      <formula>$K35=#REF!</formula>
    </cfRule>
  </conditionalFormatting>
  <conditionalFormatting sqref="AA34">
    <cfRule type="expression" dxfId="1758" priority="114">
      <formula>$K34=#REF!</formula>
    </cfRule>
    <cfRule type="expression" dxfId="1757" priority="115">
      <formula>$K34=#REF!</formula>
    </cfRule>
    <cfRule type="expression" dxfId="1756" priority="116">
      <formula>$K34=#REF!</formula>
    </cfRule>
    <cfRule type="expression" dxfId="1755" priority="117">
      <formula>$K34=#REF!</formula>
    </cfRule>
  </conditionalFormatting>
  <conditionalFormatting sqref="O32:O35">
    <cfRule type="cellIs" dxfId="1754" priority="113" operator="equal">
      <formula>"Mut+ext"</formula>
    </cfRule>
  </conditionalFormatting>
  <conditionalFormatting sqref="X32:X35">
    <cfRule type="expression" dxfId="1753" priority="109">
      <formula>$K32=#REF!</formula>
    </cfRule>
    <cfRule type="expression" dxfId="1752" priority="110">
      <formula>$K32=#REF!</formula>
    </cfRule>
    <cfRule type="expression" dxfId="1751" priority="111">
      <formula>$K32=#REF!</formula>
    </cfRule>
    <cfRule type="expression" dxfId="1750" priority="112">
      <formula>$K32=#REF!</formula>
    </cfRule>
  </conditionalFormatting>
  <conditionalFormatting sqref="AB57:AB60">
    <cfRule type="expression" dxfId="1749" priority="105">
      <formula>$K57=#REF!</formula>
    </cfRule>
    <cfRule type="expression" dxfId="1748" priority="106">
      <formula>$K57=#REF!</formula>
    </cfRule>
    <cfRule type="expression" dxfId="1747" priority="107">
      <formula>$K57=#REF!</formula>
    </cfRule>
    <cfRule type="expression" dxfId="1746" priority="108">
      <formula>$K57=#REF!</formula>
    </cfRule>
  </conditionalFormatting>
  <conditionalFormatting sqref="AA57">
    <cfRule type="expression" dxfId="1745" priority="101">
      <formula>$K57=#REF!</formula>
    </cfRule>
    <cfRule type="expression" dxfId="1744" priority="102">
      <formula>$K57=#REF!</formula>
    </cfRule>
    <cfRule type="expression" dxfId="1743" priority="103">
      <formula>$K57=#REF!</formula>
    </cfRule>
    <cfRule type="expression" dxfId="1742" priority="104">
      <formula>$K57=#REF!</formula>
    </cfRule>
  </conditionalFormatting>
  <conditionalFormatting sqref="AA59:AA60">
    <cfRule type="expression" dxfId="1741" priority="97">
      <formula>$K59=#REF!</formula>
    </cfRule>
    <cfRule type="expression" dxfId="1740" priority="98">
      <formula>$K59=#REF!</formula>
    </cfRule>
    <cfRule type="expression" dxfId="1739" priority="99">
      <formula>$K59=#REF!</formula>
    </cfRule>
    <cfRule type="expression" dxfId="1738" priority="100">
      <formula>$K59=#REF!</formula>
    </cfRule>
  </conditionalFormatting>
  <conditionalFormatting sqref="AA58">
    <cfRule type="expression" dxfId="1737" priority="93">
      <formula>$K58=#REF!</formula>
    </cfRule>
    <cfRule type="expression" dxfId="1736" priority="94">
      <formula>$K58=#REF!</formula>
    </cfRule>
    <cfRule type="expression" dxfId="1735" priority="95">
      <formula>$K58=#REF!</formula>
    </cfRule>
    <cfRule type="expression" dxfId="1734" priority="96">
      <formula>$K58=#REF!</formula>
    </cfRule>
  </conditionalFormatting>
  <conditionalFormatting sqref="O57:O60">
    <cfRule type="cellIs" dxfId="1733" priority="92" operator="equal">
      <formula>"Mut+ext"</formula>
    </cfRule>
  </conditionalFormatting>
  <conditionalFormatting sqref="X57:X60">
    <cfRule type="expression" dxfId="1732" priority="88">
      <formula>$K57=#REF!</formula>
    </cfRule>
    <cfRule type="expression" dxfId="1731" priority="89">
      <formula>$K57=#REF!</formula>
    </cfRule>
    <cfRule type="expression" dxfId="1730" priority="90">
      <formula>$K57=#REF!</formula>
    </cfRule>
    <cfRule type="expression" dxfId="1729" priority="91">
      <formula>$K57=#REF!</formula>
    </cfRule>
  </conditionalFormatting>
  <conditionalFormatting sqref="AB67:AB70">
    <cfRule type="expression" dxfId="1728" priority="84">
      <formula>$K67=#REF!</formula>
    </cfRule>
    <cfRule type="expression" dxfId="1727" priority="85">
      <formula>$K67=#REF!</formula>
    </cfRule>
    <cfRule type="expression" dxfId="1726" priority="86">
      <formula>$K67=#REF!</formula>
    </cfRule>
    <cfRule type="expression" dxfId="1725" priority="87">
      <formula>$K67=#REF!</formula>
    </cfRule>
  </conditionalFormatting>
  <conditionalFormatting sqref="AA67">
    <cfRule type="expression" dxfId="1724" priority="80">
      <formula>$K67=#REF!</formula>
    </cfRule>
    <cfRule type="expression" dxfId="1723" priority="81">
      <formula>$K67=#REF!</formula>
    </cfRule>
    <cfRule type="expression" dxfId="1722" priority="82">
      <formula>$K67=#REF!</formula>
    </cfRule>
    <cfRule type="expression" dxfId="1721" priority="83">
      <formula>$K67=#REF!</formula>
    </cfRule>
  </conditionalFormatting>
  <conditionalFormatting sqref="AA68">
    <cfRule type="expression" dxfId="1720" priority="76">
      <formula>$K68=#REF!</formula>
    </cfRule>
    <cfRule type="expression" dxfId="1719" priority="77">
      <formula>$K68=#REF!</formula>
    </cfRule>
    <cfRule type="expression" dxfId="1718" priority="78">
      <formula>$K68=#REF!</formula>
    </cfRule>
    <cfRule type="expression" dxfId="1717" priority="79">
      <formula>$K68=#REF!</formula>
    </cfRule>
  </conditionalFormatting>
  <conditionalFormatting sqref="AA70">
    <cfRule type="expression" dxfId="1716" priority="72">
      <formula>$K70=#REF!</formula>
    </cfRule>
    <cfRule type="expression" dxfId="1715" priority="73">
      <formula>$K70=#REF!</formula>
    </cfRule>
    <cfRule type="expression" dxfId="1714" priority="74">
      <formula>$K70=#REF!</formula>
    </cfRule>
    <cfRule type="expression" dxfId="1713" priority="75">
      <formula>$K70=#REF!</formula>
    </cfRule>
  </conditionalFormatting>
  <conditionalFormatting sqref="AA69">
    <cfRule type="expression" dxfId="1712" priority="68">
      <formula>$K69=#REF!</formula>
    </cfRule>
    <cfRule type="expression" dxfId="1711" priority="69">
      <formula>$K69=#REF!</formula>
    </cfRule>
    <cfRule type="expression" dxfId="1710" priority="70">
      <formula>$K69=#REF!</formula>
    </cfRule>
    <cfRule type="expression" dxfId="1709" priority="71">
      <formula>$K69=#REF!</formula>
    </cfRule>
  </conditionalFormatting>
  <conditionalFormatting sqref="O67:O70">
    <cfRule type="cellIs" dxfId="1708" priority="67" operator="equal">
      <formula>"Mut+ext"</formula>
    </cfRule>
  </conditionalFormatting>
  <conditionalFormatting sqref="X67:X70">
    <cfRule type="expression" dxfId="1707" priority="63">
      <formula>$K67=#REF!</formula>
    </cfRule>
    <cfRule type="expression" dxfId="1706" priority="64">
      <formula>$K67=#REF!</formula>
    </cfRule>
    <cfRule type="expression" dxfId="1705" priority="65">
      <formula>$K67=#REF!</formula>
    </cfRule>
    <cfRule type="expression" dxfId="1704" priority="66">
      <formula>$K67=#REF!</formula>
    </cfRule>
  </conditionalFormatting>
  <conditionalFormatting sqref="O64:O65">
    <cfRule type="cellIs" dxfId="1703" priority="62" operator="equal">
      <formula>"Mut+ext"</formula>
    </cfRule>
  </conditionalFormatting>
  <conditionalFormatting sqref="X56">
    <cfRule type="expression" dxfId="1702" priority="58">
      <formula>$K56=#REF!</formula>
    </cfRule>
    <cfRule type="expression" dxfId="1701" priority="59">
      <formula>$K56=#REF!</formula>
    </cfRule>
    <cfRule type="expression" dxfId="1700" priority="60">
      <formula>$K56=#REF!</formula>
    </cfRule>
    <cfRule type="expression" dxfId="1699" priority="61">
      <formula>$K56=#REF!</formula>
    </cfRule>
  </conditionalFormatting>
  <conditionalFormatting sqref="AA45:AA47 AA50:AA52 AA55">
    <cfRule type="expression" dxfId="1698" priority="54">
      <formula>$K45=#REF!</formula>
    </cfRule>
    <cfRule type="expression" dxfId="1697" priority="55">
      <formula>$K45=#REF!</formula>
    </cfRule>
    <cfRule type="expression" dxfId="1696" priority="56">
      <formula>$K45=#REF!</formula>
    </cfRule>
    <cfRule type="expression" dxfId="1695" priority="57">
      <formula>$K45=#REF!</formula>
    </cfRule>
  </conditionalFormatting>
  <conditionalFormatting sqref="X45:X55">
    <cfRule type="expression" dxfId="1694" priority="50">
      <formula>$K45=#REF!</formula>
    </cfRule>
    <cfRule type="expression" dxfId="1693" priority="51">
      <formula>$K45=#REF!</formula>
    </cfRule>
    <cfRule type="expression" dxfId="1692" priority="52">
      <formula>$K45=#REF!</formula>
    </cfRule>
    <cfRule type="expression" dxfId="1691" priority="53">
      <formula>$K45=#REF!</formula>
    </cfRule>
  </conditionalFormatting>
  <conditionalFormatting sqref="AA56">
    <cfRule type="expression" dxfId="1690" priority="46">
      <formula>$K56=#REF!</formula>
    </cfRule>
    <cfRule type="expression" dxfId="1689" priority="47">
      <formula>$K56=#REF!</formula>
    </cfRule>
    <cfRule type="expression" dxfId="1688" priority="48">
      <formula>$K56=#REF!</formula>
    </cfRule>
    <cfRule type="expression" dxfId="1687" priority="49">
      <formula>$K56=#REF!</formula>
    </cfRule>
  </conditionalFormatting>
  <conditionalFormatting sqref="O45:O55">
    <cfRule type="cellIs" dxfId="1686" priority="45" operator="equal">
      <formula>"Mut+ext"</formula>
    </cfRule>
  </conditionalFormatting>
  <conditionalFormatting sqref="AB11:AB20">
    <cfRule type="expression" dxfId="1685" priority="41">
      <formula>$K11=#REF!</formula>
    </cfRule>
    <cfRule type="expression" dxfId="1684" priority="42">
      <formula>$K11=#REF!</formula>
    </cfRule>
    <cfRule type="expression" dxfId="1683" priority="43">
      <formula>$K11=#REF!</formula>
    </cfRule>
    <cfRule type="expression" dxfId="1682" priority="44">
      <formula>$K11=#REF!</formula>
    </cfRule>
  </conditionalFormatting>
  <conditionalFormatting sqref="AA11:AA12 AA15:AA17 AA19:AA20">
    <cfRule type="expression" dxfId="1681" priority="37">
      <formula>$K11=#REF!</formula>
    </cfRule>
    <cfRule type="expression" dxfId="1680" priority="38">
      <formula>$K11=#REF!</formula>
    </cfRule>
    <cfRule type="expression" dxfId="1679" priority="39">
      <formula>$K11=#REF!</formula>
    </cfRule>
    <cfRule type="expression" dxfId="1678" priority="40">
      <formula>$K11=#REF!</formula>
    </cfRule>
  </conditionalFormatting>
  <conditionalFormatting sqref="X17:X20">
    <cfRule type="expression" dxfId="1677" priority="33">
      <formula>$K17=#REF!</formula>
    </cfRule>
    <cfRule type="expression" dxfId="1676" priority="34">
      <formula>$K17=#REF!</formula>
    </cfRule>
    <cfRule type="expression" dxfId="1675" priority="35">
      <formula>$K17=#REF!</formula>
    </cfRule>
    <cfRule type="expression" dxfId="1674" priority="36">
      <formula>$K17=#REF!</formula>
    </cfRule>
  </conditionalFormatting>
  <conditionalFormatting sqref="AB10">
    <cfRule type="expression" dxfId="1673" priority="29">
      <formula>$K10=#REF!</formula>
    </cfRule>
    <cfRule type="expression" dxfId="1672" priority="30">
      <formula>$K10=#REF!</formula>
    </cfRule>
    <cfRule type="expression" dxfId="1671" priority="31">
      <formula>$K10=#REF!</formula>
    </cfRule>
    <cfRule type="expression" dxfId="1670" priority="32">
      <formula>$K10=#REF!</formula>
    </cfRule>
  </conditionalFormatting>
  <conditionalFormatting sqref="AA10">
    <cfRule type="expression" dxfId="1669" priority="25">
      <formula>$K10=#REF!</formula>
    </cfRule>
    <cfRule type="expression" dxfId="1668" priority="26">
      <formula>$K10=#REF!</formula>
    </cfRule>
    <cfRule type="expression" dxfId="1667" priority="27">
      <formula>$K10=#REF!</formula>
    </cfRule>
    <cfRule type="expression" dxfId="1666" priority="28">
      <formula>$K10=#REF!</formula>
    </cfRule>
  </conditionalFormatting>
  <conditionalFormatting sqref="AA13:AA14">
    <cfRule type="expression" dxfId="1665" priority="17">
      <formula>$K13=#REF!</formula>
    </cfRule>
    <cfRule type="expression" dxfId="1664" priority="18">
      <formula>$K13=#REF!</formula>
    </cfRule>
    <cfRule type="expression" dxfId="1663" priority="19">
      <formula>$K13=#REF!</formula>
    </cfRule>
    <cfRule type="expression" dxfId="1662" priority="20">
      <formula>$K13=#REF!</formula>
    </cfRule>
  </conditionalFormatting>
  <conditionalFormatting sqref="AA18">
    <cfRule type="expression" dxfId="1661" priority="13">
      <formula>$K18=#REF!</formula>
    </cfRule>
    <cfRule type="expression" dxfId="1660" priority="14">
      <formula>$K18=#REF!</formula>
    </cfRule>
    <cfRule type="expression" dxfId="1659" priority="15">
      <formula>$K18=#REF!</formula>
    </cfRule>
    <cfRule type="expression" dxfId="1658" priority="16">
      <formula>$K18=#REF!</formula>
    </cfRule>
  </conditionalFormatting>
  <conditionalFormatting sqref="AA43:AA44">
    <cfRule type="expression" dxfId="1657" priority="9">
      <formula>$K43=#REF!</formula>
    </cfRule>
    <cfRule type="expression" dxfId="1656" priority="10">
      <formula>$K43=#REF!</formula>
    </cfRule>
    <cfRule type="expression" dxfId="1655" priority="11">
      <formula>$K43=#REF!</formula>
    </cfRule>
    <cfRule type="expression" dxfId="1654" priority="12">
      <formula>$K43=#REF!</formula>
    </cfRule>
  </conditionalFormatting>
  <conditionalFormatting sqref="AA48:AA49">
    <cfRule type="expression" dxfId="1653" priority="5">
      <formula>$K48=#REF!</formula>
    </cfRule>
    <cfRule type="expression" dxfId="1652" priority="6">
      <formula>$K48=#REF!</formula>
    </cfRule>
    <cfRule type="expression" dxfId="1651" priority="7">
      <formula>$K48=#REF!</formula>
    </cfRule>
    <cfRule type="expression" dxfId="1650" priority="8">
      <formula>$K48=#REF!</formula>
    </cfRule>
  </conditionalFormatting>
  <conditionalFormatting sqref="AA53:AA54">
    <cfRule type="expression" dxfId="1649" priority="1">
      <formula>$K53=#REF!</formula>
    </cfRule>
    <cfRule type="expression" dxfId="1648" priority="2">
      <formula>$K53=#REF!</formula>
    </cfRule>
    <cfRule type="expression" dxfId="1647" priority="3">
      <formula>$K53=#REF!</formula>
    </cfRule>
    <cfRule type="expression" dxfId="1646" priority="4">
      <formula>$K53=#REF!</formula>
    </cfRule>
  </conditionalFormatting>
  <dataValidations count="4">
    <dataValidation type="list" allowBlank="1" showInputMessage="1" showErrorMessage="1" sqref="O6:O27 O29:O38 O64:O73 O41:O62" xr:uid="{00000000-0002-0000-0200-000000000000}">
      <formula1>"Non,Mut,Mut+ext"</formula1>
    </dataValidation>
    <dataValidation type="list" allowBlank="1" showInputMessage="1" showErrorMessage="1" sqref="K28 K39:K40" xr:uid="{00000000-0002-0000-0200-000001000000}">
      <formula1>$B$4:$B$25</formula1>
    </dataValidation>
    <dataValidation type="list" allowBlank="1" showInputMessage="1" showErrorMessage="1" sqref="J6:J62 J64:J73" xr:uid="{00000000-0002-0000-0200-000002000000}">
      <formula1>"1,2,3,4"</formula1>
    </dataValidation>
    <dataValidation type="list" allowBlank="1" showInputMessage="1" showErrorMessage="1" sqref="I6:I62 I64:I73" xr:uid="{00000000-0002-0000-0200-000003000000}">
      <formula1>"Obligatoire,Option"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4000000}">
          <x14:formula1>
            <xm:f>Paramétrage!$K$6:$K$41</xm:f>
          </x14:formula1>
          <xm:sqref>H6:H27 H29:H38 H41:H62 H64:H73</xm:sqref>
        </x14:dataValidation>
        <x14:dataValidation type="list" allowBlank="1" showInputMessage="1" showErrorMessage="1" xr:uid="{00000000-0002-0000-0200-000005000000}">
          <x14:formula1>
            <xm:f>Paramétrage!$C$6:$C$29</xm:f>
          </x14:formula1>
          <xm:sqref>K41:K62 K6:K27 K29:K38 K64:K73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AE56"/>
  <sheetViews>
    <sheetView zoomScale="55" zoomScaleNormal="55" workbookViewId="0">
      <pane xSplit="7" ySplit="5" topLeftCell="H6" activePane="bottomRight" state="frozen"/>
      <selection pane="bottomRight" activeCell="C19" sqref="C19:D28"/>
      <selection pane="bottomLeft" activeCell="B2" sqref="B2"/>
      <selection pane="topRight" activeCell="B2" sqref="B2"/>
    </sheetView>
  </sheetViews>
  <sheetFormatPr defaultColWidth="11.42578125" defaultRowHeight="15.75" outlineLevelCol="1"/>
  <cols>
    <col min="1" max="1" width="11.42578125" style="9"/>
    <col min="2" max="3" width="8.85546875" style="9" customWidth="1"/>
    <col min="4" max="4" width="10" style="9" customWidth="1"/>
    <col min="5" max="6" width="8.85546875" style="9" customWidth="1"/>
    <col min="7" max="7" width="31.85546875" style="10" customWidth="1"/>
    <col min="8" max="8" width="11.85546875" style="10" customWidth="1"/>
    <col min="9" max="9" width="13" style="10" customWidth="1"/>
    <col min="10" max="10" width="9.42578125" style="10" customWidth="1"/>
    <col min="11" max="11" width="10" style="10" customWidth="1"/>
    <col min="12" max="12" width="11.85546875" style="10" customWidth="1"/>
    <col min="13" max="15" width="11.42578125" style="10" customWidth="1"/>
    <col min="16" max="17" width="12.42578125" style="10" customWidth="1"/>
    <col min="18" max="18" width="27" style="10" bestFit="1" customWidth="1"/>
    <col min="19" max="19" width="11.85546875" style="11" customWidth="1"/>
    <col min="20" max="25" width="12.42578125" style="10" customWidth="1"/>
    <col min="26" max="26" width="34" style="10" customWidth="1"/>
    <col min="27" max="28" width="51.140625" style="10" customWidth="1"/>
    <col min="29" max="29" width="11.140625" style="10" hidden="1" customWidth="1" outlineLevel="1"/>
    <col min="30" max="30" width="10.85546875" style="10" hidden="1" customWidth="1" outlineLevel="1"/>
    <col min="31" max="31" width="11.42578125" style="10" customWidth="1" collapsed="1"/>
    <col min="32" max="32" width="11.42578125" style="10" customWidth="1"/>
    <col min="33" max="16384" width="11.42578125" style="10"/>
  </cols>
  <sheetData>
    <row r="2" spans="1:30" ht="25.5">
      <c r="B2" s="131" t="s">
        <v>114</v>
      </c>
    </row>
    <row r="3" spans="1:30" ht="18" customHeight="1" thickBot="1">
      <c r="A3" s="69"/>
      <c r="G3" s="9"/>
      <c r="H3" s="9"/>
      <c r="I3" s="9"/>
      <c r="J3" s="9"/>
      <c r="S3" s="10"/>
    </row>
    <row r="4" spans="1:30" ht="68.650000000000006" customHeight="1">
      <c r="A4" s="224"/>
      <c r="B4" s="185" t="s">
        <v>10</v>
      </c>
      <c r="C4" s="186"/>
      <c r="D4" s="186"/>
      <c r="E4" s="186"/>
      <c r="F4" s="196" t="s">
        <v>11</v>
      </c>
      <c r="G4" s="198" t="s">
        <v>12</v>
      </c>
      <c r="H4" s="187" t="s">
        <v>13</v>
      </c>
      <c r="I4" s="187" t="s">
        <v>14</v>
      </c>
      <c r="J4" s="198" t="s">
        <v>15</v>
      </c>
      <c r="K4" s="196" t="s">
        <v>16</v>
      </c>
      <c r="L4" s="154" t="s">
        <v>17</v>
      </c>
      <c r="M4" s="132" t="s">
        <v>18</v>
      </c>
      <c r="N4" s="190" t="s">
        <v>19</v>
      </c>
      <c r="O4" s="192" t="s">
        <v>20</v>
      </c>
      <c r="P4" s="190" t="s">
        <v>21</v>
      </c>
      <c r="Q4" s="201"/>
      <c r="R4" s="202"/>
      <c r="S4" s="187" t="s">
        <v>22</v>
      </c>
      <c r="T4" s="23" t="s">
        <v>23</v>
      </c>
      <c r="U4" s="13" t="s">
        <v>24</v>
      </c>
      <c r="V4" s="13" t="s">
        <v>25</v>
      </c>
      <c r="W4" s="12" t="s">
        <v>26</v>
      </c>
      <c r="X4" s="206" t="s">
        <v>27</v>
      </c>
      <c r="Y4" s="201"/>
      <c r="Z4" s="201"/>
      <c r="AA4" s="196" t="s">
        <v>28</v>
      </c>
      <c r="AB4" s="194" t="s">
        <v>29</v>
      </c>
      <c r="AC4" s="187" t="s">
        <v>30</v>
      </c>
      <c r="AD4" s="188" t="s">
        <v>31</v>
      </c>
    </row>
    <row r="5" spans="1:30" ht="16.149999999999999" thickBot="1">
      <c r="A5" s="224"/>
      <c r="B5" s="71" t="s">
        <v>32</v>
      </c>
      <c r="C5" s="180" t="s">
        <v>33</v>
      </c>
      <c r="D5" s="181"/>
      <c r="E5" s="155" t="s">
        <v>34</v>
      </c>
      <c r="F5" s="197"/>
      <c r="G5" s="199"/>
      <c r="H5" s="200"/>
      <c r="I5" s="200"/>
      <c r="J5" s="199"/>
      <c r="K5" s="197"/>
      <c r="L5" s="30">
        <f>+L30+L55</f>
        <v>108</v>
      </c>
      <c r="M5" s="133"/>
      <c r="N5" s="191"/>
      <c r="O5" s="193"/>
      <c r="P5" s="191"/>
      <c r="Q5" s="203"/>
      <c r="R5" s="204"/>
      <c r="S5" s="200"/>
      <c r="T5" s="30">
        <f>+T30+T55</f>
        <v>132</v>
      </c>
      <c r="U5" s="30">
        <f>+U30+U55</f>
        <v>0</v>
      </c>
      <c r="V5" s="30">
        <f>+V30+V55</f>
        <v>132</v>
      </c>
      <c r="W5" s="30">
        <f>+W30+W55</f>
        <v>132</v>
      </c>
      <c r="X5" s="207"/>
      <c r="Y5" s="203"/>
      <c r="Z5" s="203"/>
      <c r="AA5" s="205"/>
      <c r="AB5" s="195"/>
      <c r="AC5" s="181"/>
      <c r="AD5" s="189"/>
    </row>
    <row r="6" spans="1:30" ht="15.75" customHeight="1">
      <c r="A6" s="214" t="s">
        <v>73</v>
      </c>
      <c r="B6" s="225" t="s">
        <v>74</v>
      </c>
      <c r="C6" s="226" t="s">
        <v>75</v>
      </c>
      <c r="D6" s="227"/>
      <c r="E6" s="244">
        <v>6</v>
      </c>
      <c r="F6" s="165" t="s">
        <v>76</v>
      </c>
      <c r="G6" s="27" t="s">
        <v>115</v>
      </c>
      <c r="H6" s="25"/>
      <c r="I6" s="31" t="s">
        <v>40</v>
      </c>
      <c r="J6" s="17"/>
      <c r="K6" s="166" t="s">
        <v>54</v>
      </c>
      <c r="L6" s="22">
        <v>22</v>
      </c>
      <c r="M6" s="159">
        <v>30</v>
      </c>
      <c r="N6" s="160">
        <v>350</v>
      </c>
      <c r="O6" s="20" t="s">
        <v>78</v>
      </c>
      <c r="P6" s="175"/>
      <c r="Q6" s="176"/>
      <c r="R6" s="177"/>
      <c r="S6" s="47">
        <f>IF(OR(N6="",K6=Paramétrage!$C$10,K6=Paramétrage!$C$13,K6=Paramétrage!$C$17,K6=Paramétrage!$C$20,K6=Paramétrage!$C$24,K6=Paramétrage!$C$27,AND(K6&lt;&gt;Paramétrage!$C$9,O6="Mut+ext")),0,ROUNDUP(M6/N6,0))</f>
        <v>0</v>
      </c>
      <c r="T6" s="229">
        <f>IF(OR(K6="",O6="Mut+ext"),0,IF(VLOOKUP(K6,Paramétrage!$C$6:$E$29,2,0)=0,0,IF(N6="","saisir capacité",L6*S6*VLOOKUP(K6,Paramétrage!$C$6:$E$29,2,0))))</f>
        <v>0</v>
      </c>
      <c r="U6" s="230"/>
      <c r="V6" s="231">
        <f t="shared" ref="V6:V17" si="0">IF(OR(K6="",O6="Mut+ext"),0,IF(ISERROR(T6+U6)=TRUE,T6,T6+U6))</f>
        <v>0</v>
      </c>
      <c r="W6" s="48">
        <f>IF(OR(K6="",O6="Mut+ext"),0,IF(ISERROR(U6+T6*VLOOKUP(K6,Paramétrage!$C$6:$E$29,3,0))=TRUE,V6,U6+T6*VLOOKUP(K6,Paramétrage!$C$6:$E$29,3,0)))</f>
        <v>0</v>
      </c>
      <c r="X6" s="178"/>
      <c r="Y6" s="176"/>
      <c r="Z6" s="179"/>
      <c r="AA6" s="32" t="s">
        <v>80</v>
      </c>
      <c r="AB6" s="19"/>
      <c r="AC6" s="33">
        <f>IF(F6="",0,IF(I6="",0,IF(SUMIF($F$6:$F$17,F6,$M$6:$M$17)=0,0,IF(OR(J6="",I6="obligatoire"),AD6/SUMIF($F$6:$F$17,F6,$M$6:$M$17),AD6/(SUMIF($F$6:$F$17,F6,$M$6:$M$17)/J6)))))</f>
        <v>16.5</v>
      </c>
      <c r="AD6" s="232">
        <f t="shared" ref="AD6:AD17" si="1">L6*M6</f>
        <v>660</v>
      </c>
    </row>
    <row r="7" spans="1:30">
      <c r="A7" s="215"/>
      <c r="B7" s="225"/>
      <c r="C7" s="233"/>
      <c r="D7" s="234"/>
      <c r="E7" s="244"/>
      <c r="F7" s="165" t="s">
        <v>81</v>
      </c>
      <c r="G7" s="27" t="s">
        <v>90</v>
      </c>
      <c r="H7" s="25"/>
      <c r="I7" s="31" t="s">
        <v>40</v>
      </c>
      <c r="J7" s="17"/>
      <c r="K7" s="166" t="s">
        <v>41</v>
      </c>
      <c r="L7" s="22">
        <v>12</v>
      </c>
      <c r="M7" s="159">
        <v>30</v>
      </c>
      <c r="N7" s="160">
        <v>25</v>
      </c>
      <c r="O7" s="18"/>
      <c r="P7" s="175"/>
      <c r="Q7" s="176"/>
      <c r="R7" s="177"/>
      <c r="S7" s="47">
        <f>IF(OR(N7="",K7=Paramétrage!$C$10,K7=Paramétrage!$C$13,K7=Paramétrage!$C$17,K7=Paramétrage!$C$20,K7=Paramétrage!$C$24,K7=Paramétrage!$C$27,AND(K7&lt;&gt;Paramétrage!$C$9,O7="Mut+ext")),0,ROUNDUP(M7/N7,0))</f>
        <v>2</v>
      </c>
      <c r="T7" s="229">
        <f>IF(OR(K7="",O7="Mut+ext"),0,IF(VLOOKUP(K7,Paramétrage!$C$6:$E$29,2,0)=0,0,IF(N7="","saisir capacité",L7*S7*VLOOKUP(K7,Paramétrage!$C$6:$E$29,2,0))))</f>
        <v>24</v>
      </c>
      <c r="U7" s="230"/>
      <c r="V7" s="231">
        <f t="shared" si="0"/>
        <v>24</v>
      </c>
      <c r="W7" s="48">
        <f>IF(OR(K7="",O7="Mut+ext"),0,IF(ISERROR(U7+T7*VLOOKUP(K7,Paramétrage!$C$6:$E$29,3,0))=TRUE,V7,U7+T7*VLOOKUP(K7,Paramétrage!$C$6:$E$29,3,0)))</f>
        <v>24</v>
      </c>
      <c r="X7" s="178"/>
      <c r="Y7" s="176"/>
      <c r="Z7" s="179"/>
      <c r="AA7" s="152" t="s">
        <v>83</v>
      </c>
      <c r="AB7" s="19"/>
      <c r="AC7" s="33">
        <f>IF(F7="",0,IF(I7="",0,IF(SUMIF($F$6:$F$17,F7,$M$6:$M$17)=0,0,IF(OR(J7="",I7="obligatoire"),AD7/SUMIF($F$6:$F$17,F7,$M$6:$M$17),AD7/(SUMIF($F$6:$F$17,F7,$M$6:$M$17)/J7)))))</f>
        <v>9</v>
      </c>
      <c r="AD7" s="235">
        <f t="shared" si="1"/>
        <v>360</v>
      </c>
    </row>
    <row r="8" spans="1:30">
      <c r="A8" s="215"/>
      <c r="B8" s="225"/>
      <c r="C8" s="233"/>
      <c r="D8" s="234"/>
      <c r="E8" s="244"/>
      <c r="F8" s="165" t="s">
        <v>84</v>
      </c>
      <c r="G8" s="27" t="s">
        <v>91</v>
      </c>
      <c r="H8" s="25"/>
      <c r="I8" s="31" t="s">
        <v>60</v>
      </c>
      <c r="J8" s="17"/>
      <c r="K8" s="166" t="s">
        <v>41</v>
      </c>
      <c r="L8" s="22">
        <v>10</v>
      </c>
      <c r="M8" s="159">
        <v>30</v>
      </c>
      <c r="N8" s="160">
        <v>25</v>
      </c>
      <c r="O8" s="18"/>
      <c r="P8" s="175"/>
      <c r="Q8" s="176"/>
      <c r="R8" s="177"/>
      <c r="S8" s="47">
        <f>IF(OR(N8="",K8=Paramétrage!$C$10,K8=Paramétrage!$C$13,K8=Paramétrage!$C$17,K8=Paramétrage!$C$20,K8=Paramétrage!$C$24,K8=Paramétrage!$C$27,AND(K8&lt;&gt;Paramétrage!$C$9,O8="Mut+ext")),0,ROUNDUP(M8/N8,0))</f>
        <v>2</v>
      </c>
      <c r="T8" s="229">
        <f>IF(OR(K8="",O8="Mut+ext"),0,IF(VLOOKUP(K8,Paramétrage!$C$6:$E$29,2,0)=0,0,IF(N8="","saisir capacité",L8*S8*VLOOKUP(K8,Paramétrage!$C$6:$E$29,2,0))))</f>
        <v>20</v>
      </c>
      <c r="U8" s="230"/>
      <c r="V8" s="231">
        <f t="shared" si="0"/>
        <v>20</v>
      </c>
      <c r="W8" s="48">
        <f>IF(OR(K8="",O8="Mut+ext"),0,IF(ISERROR(U8+T8*VLOOKUP(K8,Paramétrage!$C$6:$E$29,3,0))=TRUE,V8,U8+T8*VLOOKUP(K8,Paramétrage!$C$6:$E$29,3,0)))</f>
        <v>20</v>
      </c>
      <c r="X8" s="178"/>
      <c r="Y8" s="176"/>
      <c r="Z8" s="179"/>
      <c r="AA8" s="152" t="s">
        <v>86</v>
      </c>
      <c r="AB8" s="19"/>
      <c r="AC8" s="33">
        <f>IF(F8="",0,IF(I8="",0,IF(SUMIF($F$6:$F$17,F8,$M$6:$M$17)=0,0,IF(OR(J8="",I8="obligatoire"),AD8/SUMIF($F$6:$F$17,F8,$M$6:$M$17),AD8/(SUMIF($F$6:$F$17,F8,$M$6:$M$17)/J8)))))</f>
        <v>7.5</v>
      </c>
      <c r="AD8" s="235">
        <f t="shared" si="1"/>
        <v>300</v>
      </c>
    </row>
    <row r="9" spans="1:30">
      <c r="A9" s="215"/>
      <c r="B9" s="225"/>
      <c r="C9" s="233"/>
      <c r="D9" s="234"/>
      <c r="E9" s="244"/>
      <c r="F9" s="165" t="s">
        <v>87</v>
      </c>
      <c r="G9" s="27" t="s">
        <v>92</v>
      </c>
      <c r="H9" s="25"/>
      <c r="I9" s="31" t="s">
        <v>60</v>
      </c>
      <c r="J9" s="17"/>
      <c r="K9" s="166" t="s">
        <v>41</v>
      </c>
      <c r="L9" s="22">
        <v>10</v>
      </c>
      <c r="M9" s="159">
        <v>30</v>
      </c>
      <c r="N9" s="160">
        <v>25</v>
      </c>
      <c r="O9" s="18"/>
      <c r="P9" s="163"/>
      <c r="Q9" s="152"/>
      <c r="R9" s="164"/>
      <c r="S9" s="47"/>
      <c r="T9" s="229"/>
      <c r="U9" s="230"/>
      <c r="V9" s="231"/>
      <c r="W9" s="48"/>
      <c r="X9" s="161"/>
      <c r="Y9" s="152"/>
      <c r="Z9" s="162"/>
      <c r="AA9" s="26"/>
      <c r="AB9" s="19"/>
      <c r="AC9" s="33"/>
      <c r="AD9" s="235"/>
    </row>
    <row r="10" spans="1:30">
      <c r="A10" s="215"/>
      <c r="B10" s="225"/>
      <c r="C10" s="233"/>
      <c r="D10" s="234"/>
      <c r="E10" s="244"/>
      <c r="F10" s="165"/>
      <c r="G10" s="27"/>
      <c r="H10" s="25"/>
      <c r="I10" s="31"/>
      <c r="J10" s="17"/>
      <c r="K10" s="166"/>
      <c r="L10" s="22"/>
      <c r="M10" s="159"/>
      <c r="N10" s="160"/>
      <c r="O10" s="18"/>
      <c r="P10" s="175"/>
      <c r="Q10" s="176"/>
      <c r="R10" s="177"/>
      <c r="S10" s="47">
        <f>IF(OR(N10="",K10=Paramétrage!$C$10,K10=Paramétrage!$C$13,K10=Paramétrage!$C$17,K10=Paramétrage!$C$20,K10=Paramétrage!$C$24,K10=Paramétrage!$C$27,AND(K10&lt;&gt;Paramétrage!$C$9,O10="Mut+ext")),0,ROUNDUP(M10/N10,0))</f>
        <v>0</v>
      </c>
      <c r="T10" s="229">
        <f>IF(OR(K10="",O10="Mut+ext"),0,IF(VLOOKUP(K10,Paramétrage!$C$6:$E$29,2,0)=0,0,IF(N10="","saisir capacité",L10*S10*VLOOKUP(K10,Paramétrage!$C$6:$E$29,2,0))))</f>
        <v>0</v>
      </c>
      <c r="U10" s="230"/>
      <c r="V10" s="231">
        <f t="shared" si="0"/>
        <v>0</v>
      </c>
      <c r="W10" s="48">
        <f>IF(OR(K10="",O10="Mut+ext"),0,IF(ISERROR(U10+T10*VLOOKUP(K10,Paramétrage!$C$6:$E$29,3,0))=TRUE,V10,U10+T10*VLOOKUP(K10,Paramétrage!$C$6:$E$29,3,0)))</f>
        <v>0</v>
      </c>
      <c r="X10" s="178"/>
      <c r="Y10" s="176"/>
      <c r="Z10" s="179"/>
      <c r="AA10" s="26"/>
      <c r="AB10" s="19"/>
      <c r="AC10" s="33">
        <f>IF(F10="",0,IF(I10="",0,IF(SUMIF($F$6:$F$17,F10,$M$6:$M$17)=0,0,IF(OR(J10="",I10="obligatoire"),AD10/SUMIF($F$6:$F$17,F10,$M$6:$M$17),AD10/(SUMIF($F$6:$F$17,F10,$M$6:$M$17)/J10)))))</f>
        <v>0</v>
      </c>
      <c r="AD10" s="235">
        <f t="shared" si="1"/>
        <v>0</v>
      </c>
    </row>
    <row r="11" spans="1:30">
      <c r="A11" s="215"/>
      <c r="B11" s="225"/>
      <c r="C11" s="233"/>
      <c r="D11" s="234"/>
      <c r="E11" s="244"/>
      <c r="F11" s="165" t="s">
        <v>76</v>
      </c>
      <c r="G11" s="27" t="s">
        <v>116</v>
      </c>
      <c r="H11" s="25"/>
      <c r="I11" s="31" t="s">
        <v>40</v>
      </c>
      <c r="J11" s="17"/>
      <c r="K11" s="166" t="s">
        <v>54</v>
      </c>
      <c r="L11" s="22">
        <v>22</v>
      </c>
      <c r="M11" s="159">
        <v>10</v>
      </c>
      <c r="N11" s="160">
        <v>350</v>
      </c>
      <c r="O11" s="18" t="s">
        <v>78</v>
      </c>
      <c r="P11" s="175"/>
      <c r="Q11" s="176"/>
      <c r="R11" s="177"/>
      <c r="S11" s="47">
        <f>IF(OR(N11="",K11=Paramétrage!$C$10,K11=Paramétrage!$C$13,K11=Paramétrage!$C$17,K11=Paramétrage!$C$20,K11=Paramétrage!$C$24,K11=Paramétrage!$C$27,AND(K11&lt;&gt;Paramétrage!$C$9,O11="Mut+ext")),0,ROUNDUP(M11/N11,0))</f>
        <v>0</v>
      </c>
      <c r="T11" s="229">
        <f>IF(OR(K11="",O11="Mut+ext"),0,IF(VLOOKUP(K11,Paramétrage!$C$6:$E$29,2,0)=0,0,IF(N11="","saisir capacité",L11*S11*VLOOKUP(K11,Paramétrage!$C$6:$E$29,2,0))))</f>
        <v>0</v>
      </c>
      <c r="U11" s="230"/>
      <c r="V11" s="231">
        <f t="shared" si="0"/>
        <v>0</v>
      </c>
      <c r="W11" s="48">
        <f>IF(OR(K11="",O11="Mut+ext"),0,IF(ISERROR(U11+T11*VLOOKUP(K11,Paramétrage!$C$6:$E$29,3,0))=TRUE,V11,U11+T11*VLOOKUP(K11,Paramétrage!$C$6:$E$29,3,0)))</f>
        <v>0</v>
      </c>
      <c r="X11" s="178"/>
      <c r="Y11" s="176"/>
      <c r="Z11" s="179"/>
      <c r="AA11" s="152" t="s">
        <v>80</v>
      </c>
      <c r="AB11" s="19"/>
      <c r="AC11" s="33">
        <f>IF(F11="",0,IF(I11="",0,IF(SUMIF($F$6:$F$17,F11,$M$6:$M$17)=0,0,IF(OR(J11="",I11="obligatoire"),AD11/SUMIF($F$6:$F$17,F11,$M$6:$M$17),AD11/(SUMIF($F$6:$F$17,F11,$M$6:$M$17)/J11)))))</f>
        <v>5.5</v>
      </c>
      <c r="AD11" s="235">
        <f t="shared" si="1"/>
        <v>220</v>
      </c>
    </row>
    <row r="12" spans="1:30">
      <c r="A12" s="215"/>
      <c r="B12" s="225"/>
      <c r="C12" s="233"/>
      <c r="D12" s="234"/>
      <c r="E12" s="244"/>
      <c r="F12" s="165" t="s">
        <v>81</v>
      </c>
      <c r="G12" s="27" t="s">
        <v>94</v>
      </c>
      <c r="H12" s="25"/>
      <c r="I12" s="31" t="s">
        <v>40</v>
      </c>
      <c r="J12" s="17"/>
      <c r="K12" s="166" t="s">
        <v>41</v>
      </c>
      <c r="L12" s="22">
        <v>12</v>
      </c>
      <c r="M12" s="159">
        <v>10</v>
      </c>
      <c r="N12" s="160">
        <v>25</v>
      </c>
      <c r="O12" s="18"/>
      <c r="P12" s="175"/>
      <c r="Q12" s="176"/>
      <c r="R12" s="177"/>
      <c r="S12" s="47">
        <f>IF(OR(N12="",K12=Paramétrage!$C$10,K12=Paramétrage!$C$13,K12=Paramétrage!$C$17,K12=Paramétrage!$C$20,K12=Paramétrage!$C$24,K12=Paramétrage!$C$27,AND(K12&lt;&gt;Paramétrage!$C$9,O12="Mut+ext")),0,ROUNDUP(M12/N12,0))</f>
        <v>1</v>
      </c>
      <c r="T12" s="229">
        <f>IF(OR(K12="",O12="Mut+ext"),0,IF(VLOOKUP(K12,Paramétrage!$C$6:$E$29,2,0)=0,0,IF(N12="","saisir capacité",L12*S12*VLOOKUP(K12,Paramétrage!$C$6:$E$29,2,0))))</f>
        <v>12</v>
      </c>
      <c r="U12" s="230"/>
      <c r="V12" s="231">
        <f t="shared" si="0"/>
        <v>12</v>
      </c>
      <c r="W12" s="48">
        <f>IF(OR(K12="",O12="Mut+ext"),0,IF(ISERROR(U12+T12*VLOOKUP(K12,Paramétrage!$C$6:$E$29,3,0))=TRUE,V12,U12+T12*VLOOKUP(K12,Paramétrage!$C$6:$E$29,3,0)))</f>
        <v>12</v>
      </c>
      <c r="X12" s="178"/>
      <c r="Y12" s="176"/>
      <c r="Z12" s="179"/>
      <c r="AA12" s="152" t="s">
        <v>83</v>
      </c>
      <c r="AB12" s="19"/>
      <c r="AC12" s="33">
        <f>IF(F12="",0,IF(I12="",0,IF(SUMIF($F$6:$F$17,F12,$M$6:$M$17)=0,0,IF(OR(J12="",I12="obligatoire"),AD12/SUMIF($F$6:$F$17,F12,$M$6:$M$17),AD12/(SUMIF($F$6:$F$17,F12,$M$6:$M$17)/J12)))))</f>
        <v>3</v>
      </c>
      <c r="AD12" s="235">
        <f t="shared" si="1"/>
        <v>120</v>
      </c>
    </row>
    <row r="13" spans="1:30">
      <c r="A13" s="215"/>
      <c r="B13" s="225"/>
      <c r="C13" s="233"/>
      <c r="D13" s="234"/>
      <c r="E13" s="244"/>
      <c r="F13" s="165" t="s">
        <v>84</v>
      </c>
      <c r="G13" s="27" t="s">
        <v>96</v>
      </c>
      <c r="H13" s="25"/>
      <c r="I13" s="31" t="s">
        <v>60</v>
      </c>
      <c r="J13" s="17"/>
      <c r="K13" s="166" t="s">
        <v>41</v>
      </c>
      <c r="L13" s="22">
        <v>10</v>
      </c>
      <c r="M13" s="159">
        <v>10</v>
      </c>
      <c r="N13" s="160">
        <v>25</v>
      </c>
      <c r="O13" s="18"/>
      <c r="P13" s="175"/>
      <c r="Q13" s="176"/>
      <c r="R13" s="177"/>
      <c r="S13" s="47">
        <f>IF(OR(N13="",K13=Paramétrage!$C$10,K13=Paramétrage!$C$13,K13=Paramétrage!$C$17,K13=Paramétrage!$C$20,K13=Paramétrage!$C$24,K13=Paramétrage!$C$27,AND(K13&lt;&gt;Paramétrage!$C$9,O13="Mut+ext")),0,ROUNDUP(M13/N13,0))</f>
        <v>1</v>
      </c>
      <c r="T13" s="229">
        <f>IF(OR(K13="",O13="Mut+ext"),0,IF(VLOOKUP(K13,Paramétrage!$C$6:$E$29,2,0)=0,0,IF(N13="","saisir capacité",L13*S13*VLOOKUP(K13,Paramétrage!$C$6:$E$29,2,0))))</f>
        <v>10</v>
      </c>
      <c r="U13" s="230"/>
      <c r="V13" s="231">
        <f t="shared" si="0"/>
        <v>10</v>
      </c>
      <c r="W13" s="48">
        <f>IF(OR(K13="",O13="Mut+ext"),0,IF(ISERROR(U13+T13*VLOOKUP(K13,Paramétrage!$C$6:$E$29,3,0))=TRUE,V13,U13+T13*VLOOKUP(K13,Paramétrage!$C$6:$E$29,3,0)))</f>
        <v>10</v>
      </c>
      <c r="X13" s="178"/>
      <c r="Y13" s="176"/>
      <c r="Z13" s="179"/>
      <c r="AA13" s="152" t="s">
        <v>86</v>
      </c>
      <c r="AB13" s="19"/>
      <c r="AC13" s="33">
        <f>IF(F13="",0,IF(I13="",0,IF(SUMIF($F$6:$F$17,F13,$M$6:$M$17)=0,0,IF(OR(J13="",I13="obligatoire"),AD13/SUMIF($F$6:$F$17,F13,$M$6:$M$17),AD13/(SUMIF($F$6:$F$17,F13,$M$6:$M$17)/J13)))))</f>
        <v>2.5</v>
      </c>
      <c r="AD13" s="235">
        <f t="shared" si="1"/>
        <v>100</v>
      </c>
    </row>
    <row r="14" spans="1:30">
      <c r="A14" s="215"/>
      <c r="B14" s="225"/>
      <c r="C14" s="233"/>
      <c r="D14" s="234"/>
      <c r="E14" s="244"/>
      <c r="F14" s="165" t="s">
        <v>87</v>
      </c>
      <c r="G14" s="27" t="s">
        <v>98</v>
      </c>
      <c r="H14" s="25"/>
      <c r="I14" s="31" t="s">
        <v>60</v>
      </c>
      <c r="J14" s="17"/>
      <c r="K14" s="166" t="s">
        <v>41</v>
      </c>
      <c r="L14" s="22">
        <v>10</v>
      </c>
      <c r="M14" s="159">
        <v>10</v>
      </c>
      <c r="N14" s="160">
        <v>25</v>
      </c>
      <c r="O14" s="18"/>
      <c r="P14" s="163"/>
      <c r="Q14" s="152"/>
      <c r="R14" s="164"/>
      <c r="S14" s="47"/>
      <c r="T14" s="229"/>
      <c r="U14" s="230"/>
      <c r="V14" s="231"/>
      <c r="W14" s="48"/>
      <c r="X14" s="161"/>
      <c r="Y14" s="152"/>
      <c r="Z14" s="162"/>
      <c r="AA14" s="26"/>
      <c r="AB14" s="19"/>
      <c r="AC14" s="33"/>
      <c r="AD14" s="235"/>
    </row>
    <row r="15" spans="1:30">
      <c r="A15" s="215"/>
      <c r="B15" s="225"/>
      <c r="C15" s="233"/>
      <c r="D15" s="234"/>
      <c r="E15" s="244"/>
      <c r="F15" s="165"/>
      <c r="G15" s="27"/>
      <c r="H15" s="25"/>
      <c r="I15" s="31"/>
      <c r="J15" s="17"/>
      <c r="K15" s="166"/>
      <c r="L15" s="22"/>
      <c r="M15" s="159"/>
      <c r="N15" s="160"/>
      <c r="O15" s="18"/>
      <c r="P15" s="175"/>
      <c r="Q15" s="176"/>
      <c r="R15" s="177"/>
      <c r="S15" s="47">
        <f>IF(OR(N15="",K15=Paramétrage!$C$10,K15=Paramétrage!$C$13,K15=Paramétrage!$C$17,K15=Paramétrage!$C$20,K15=Paramétrage!$C$24,K15=Paramétrage!$C$27,AND(K15&lt;&gt;Paramétrage!$C$9,O15="Mut+ext")),0,ROUNDUP(M15/N15,0))</f>
        <v>0</v>
      </c>
      <c r="T15" s="229">
        <f>IF(OR(K15="",O15="Mut+ext"),0,IF(VLOOKUP(K15,Paramétrage!$C$6:$E$29,2,0)=0,0,IF(N15="","saisir capacité",L15*S15*VLOOKUP(K15,Paramétrage!$C$6:$E$29,2,0))))</f>
        <v>0</v>
      </c>
      <c r="U15" s="230"/>
      <c r="V15" s="231">
        <f t="shared" si="0"/>
        <v>0</v>
      </c>
      <c r="W15" s="48">
        <f>IF(OR(K15="",O15="Mut+ext"),0,IF(ISERROR(U15+T15*VLOOKUP(K15,Paramétrage!$C$6:$E$29,3,0))=TRUE,V15,U15+T15*VLOOKUP(K15,Paramétrage!$C$6:$E$29,3,0)))</f>
        <v>0</v>
      </c>
      <c r="X15" s="178"/>
      <c r="Y15" s="176"/>
      <c r="Z15" s="179"/>
      <c r="AA15" s="26"/>
      <c r="AB15" s="19"/>
      <c r="AC15" s="33">
        <f>IF(F15="",0,IF(I15="",0,IF(SUMIF($F$6:$F$17,F15,$M$6:$M$17)=0,0,IF(OR(J15="",I15="obligatoire"),AD15/SUMIF($F$6:$F$17,F15,$M$6:$M$17),AD15/(SUMIF($F$6:$F$17,F15,$M$6:$M$17)/J15)))))</f>
        <v>0</v>
      </c>
      <c r="AD15" s="235">
        <f t="shared" si="1"/>
        <v>0</v>
      </c>
    </row>
    <row r="16" spans="1:30">
      <c r="A16" s="215"/>
      <c r="B16" s="225"/>
      <c r="C16" s="233"/>
      <c r="D16" s="234"/>
      <c r="E16" s="244"/>
      <c r="F16" s="165" t="s">
        <v>99</v>
      </c>
      <c r="G16" s="27" t="s">
        <v>112</v>
      </c>
      <c r="H16" s="25"/>
      <c r="I16" s="31" t="s">
        <v>40</v>
      </c>
      <c r="J16" s="17">
        <v>1</v>
      </c>
      <c r="K16" s="166" t="s">
        <v>54</v>
      </c>
      <c r="L16" s="22">
        <v>10</v>
      </c>
      <c r="M16" s="159">
        <v>40</v>
      </c>
      <c r="N16" s="160">
        <v>500</v>
      </c>
      <c r="O16" s="18" t="s">
        <v>78</v>
      </c>
      <c r="P16" s="175" t="s">
        <v>117</v>
      </c>
      <c r="Q16" s="176"/>
      <c r="R16" s="177"/>
      <c r="S16" s="47">
        <f>IF(OR(N16="",K16=Paramétrage!$C$10,K16=Paramétrage!$C$13,K16=Paramétrage!$C$17,K16=Paramétrage!$C$20,K16=Paramétrage!$C$24,K16=Paramétrage!$C$27,AND(K16&lt;&gt;Paramétrage!$C$9,O16="Mut+ext")),0,ROUNDUP(M16/N16,0))</f>
        <v>0</v>
      </c>
      <c r="T16" s="229">
        <f>IF(OR(K16="",O16="Mut+ext"),0,IF(VLOOKUP(K16,Paramétrage!$C$6:$E$29,2,0)=0,0,IF(N16="","saisir capacité",L16*S16*VLOOKUP(K16,Paramétrage!$C$6:$E$29,2,0))))</f>
        <v>0</v>
      </c>
      <c r="U16" s="230"/>
      <c r="V16" s="231">
        <f t="shared" si="0"/>
        <v>0</v>
      </c>
      <c r="W16" s="48">
        <f>IF(OR(K16="",O16="Mut+ext"),0,IF(ISERROR(U16+T16*VLOOKUP(K16,Paramétrage!$C$6:$E$29,3,0))=TRUE,V16,U16+T16*VLOOKUP(K16,Paramétrage!$C$6:$E$29,3,0)))</f>
        <v>0</v>
      </c>
      <c r="X16" s="178" t="s">
        <v>118</v>
      </c>
      <c r="Y16" s="176"/>
      <c r="Z16" s="179"/>
      <c r="AA16" s="152" t="s">
        <v>80</v>
      </c>
      <c r="AB16" s="19"/>
      <c r="AC16" s="33">
        <f>IF(F16="",0,IF(I16="",0,IF(SUMIF($F$6:$F$17,F16,$M$6:$M$17)=0,0,IF(OR(J16="",I16="obligatoire"),AD16/SUMIF($F$6:$F$17,F16,$M$6:$M$17),AD16/(SUMIF($F$6:$F$17,F16,$M$6:$M$17)/J16)))))</f>
        <v>10</v>
      </c>
      <c r="AD16" s="235">
        <f t="shared" si="1"/>
        <v>400</v>
      </c>
    </row>
    <row r="17" spans="1:30">
      <c r="A17" s="215"/>
      <c r="B17" s="225"/>
      <c r="C17" s="233"/>
      <c r="D17" s="234"/>
      <c r="E17" s="244"/>
      <c r="F17" s="165"/>
      <c r="G17" s="27"/>
      <c r="H17" s="25"/>
      <c r="I17" s="31"/>
      <c r="J17" s="17"/>
      <c r="K17" s="166"/>
      <c r="L17" s="21"/>
      <c r="M17" s="236"/>
      <c r="N17" s="160"/>
      <c r="O17" s="18"/>
      <c r="P17" s="175"/>
      <c r="Q17" s="176"/>
      <c r="R17" s="177"/>
      <c r="S17" s="47">
        <f>IF(OR(N17="",K17=Paramétrage!$C$10,K17=Paramétrage!$C$13,K17=Paramétrage!$C$17,K17=Paramétrage!$C$20,K17=Paramétrage!$C$24,K17=Paramétrage!$C$27,AND(K17&lt;&gt;Paramétrage!$C$9,O17="Mut+ext")),0,ROUNDUP(M17/N17,0))</f>
        <v>0</v>
      </c>
      <c r="T17" s="229">
        <f>IF(OR(K17="",O17="Mut+ext"),0,IF(VLOOKUP(K17,Paramétrage!$C$6:$E$29,2,0)=0,0,IF(N17="","saisir capacité",L17*S17*VLOOKUP(K17,Paramétrage!$C$6:$E$29,2,0))))</f>
        <v>0</v>
      </c>
      <c r="U17" s="230"/>
      <c r="V17" s="231">
        <f t="shared" si="0"/>
        <v>0</v>
      </c>
      <c r="W17" s="48">
        <f>IF(OR(K17="",O17="Mut+ext"),0,IF(ISERROR(U17+T17*VLOOKUP(K17,Paramétrage!$C$6:$E$29,3,0))=TRUE,V17,U17+T17*VLOOKUP(K17,Paramétrage!$C$6:$E$29,3,0)))</f>
        <v>0</v>
      </c>
      <c r="X17" s="178"/>
      <c r="Y17" s="176"/>
      <c r="Z17" s="179"/>
      <c r="AA17" s="152"/>
      <c r="AB17" s="19"/>
      <c r="AC17" s="33">
        <f>IF(F17="",0,IF(I17="",0,IF(SUMIF($F$6:$F$17,F17,$M$6:$M$17)=0,0,IF(OR(J17="",I17="obligatoire"),AD17/SUMIF($F$6:$F$17,F17,$M$6:$M$17),AD17/(SUMIF($F$6:$F$17,F17,$M$6:$M$17)/J17)))))</f>
        <v>0</v>
      </c>
      <c r="AD17" s="235">
        <f t="shared" si="1"/>
        <v>0</v>
      </c>
    </row>
    <row r="18" spans="1:30">
      <c r="A18" s="215"/>
      <c r="B18" s="225"/>
      <c r="C18" s="237"/>
      <c r="D18" s="238"/>
      <c r="E18" s="239"/>
      <c r="F18" s="239"/>
      <c r="G18" s="68"/>
      <c r="H18" s="51"/>
      <c r="I18" s="35"/>
      <c r="J18" s="36"/>
      <c r="K18" s="240"/>
      <c r="L18" s="37">
        <f>AC18</f>
        <v>54</v>
      </c>
      <c r="M18" s="241"/>
      <c r="N18" s="241"/>
      <c r="O18" s="40"/>
      <c r="P18" s="38"/>
      <c r="Q18" s="38"/>
      <c r="R18" s="39"/>
      <c r="S18" s="52"/>
      <c r="T18" s="242">
        <f>SUM(T6:T17)</f>
        <v>66</v>
      </c>
      <c r="U18" s="240">
        <f>SUM(U6:U17)</f>
        <v>0</v>
      </c>
      <c r="V18" s="243">
        <f>SUM(V6:V17)</f>
        <v>66</v>
      </c>
      <c r="W18" s="41">
        <f>SUM(W6:W17)</f>
        <v>66</v>
      </c>
      <c r="X18" s="53"/>
      <c r="Y18" s="54"/>
      <c r="Z18" s="55"/>
      <c r="AA18" s="56"/>
      <c r="AB18" s="57"/>
      <c r="AC18" s="58">
        <f>SUM(AC6:AC17)</f>
        <v>54</v>
      </c>
      <c r="AD18" s="59">
        <f>SUM(AD6:AD17)</f>
        <v>2160</v>
      </c>
    </row>
    <row r="19" spans="1:30" ht="15.75" customHeight="1">
      <c r="A19" s="215"/>
      <c r="B19" s="225" t="s">
        <v>103</v>
      </c>
      <c r="C19" s="226"/>
      <c r="D19" s="227"/>
      <c r="E19" s="244"/>
      <c r="F19" s="165"/>
      <c r="G19" s="27"/>
      <c r="H19" s="25"/>
      <c r="I19" s="31"/>
      <c r="J19" s="17"/>
      <c r="K19" s="166"/>
      <c r="L19" s="22"/>
      <c r="M19" s="159"/>
      <c r="N19" s="160"/>
      <c r="O19" s="20"/>
      <c r="P19" s="175"/>
      <c r="Q19" s="176"/>
      <c r="R19" s="177"/>
      <c r="S19" s="47">
        <f>IF(OR(N19="",K19=Paramétrage!$C$10,K19=Paramétrage!$C$13,K19=Paramétrage!$C$17,K19=Paramétrage!$C$20,K19=Paramétrage!$C$24,K19=Paramétrage!$C$27,AND(K19&lt;&gt;Paramétrage!$C$9,O19="Mut+ext")),0,ROUNDUP(M19/N19,0))</f>
        <v>0</v>
      </c>
      <c r="T19" s="229">
        <f>IF(OR(K19="",O19="Mut+ext"),0,IF(VLOOKUP(K19,Paramétrage!$C$6:$E$29,2,0)=0,0,IF(N19="","saisir capacité",L19*S19*VLOOKUP(K19,Paramétrage!$C$6:$E$29,2,0))))</f>
        <v>0</v>
      </c>
      <c r="U19" s="230"/>
      <c r="V19" s="231">
        <f t="shared" ref="V19:V28" si="2">IF(OR(K19="",O19="Mut+ext"),0,IF(ISERROR(T19+U19)=TRUE,T19,T19+U19))</f>
        <v>0</v>
      </c>
      <c r="W19" s="48">
        <f>IF(OR(K19="",O19="Mut+ext"),0,IF(ISERROR(U19+T19*VLOOKUP(K19,Paramétrage!$C$6:$E$29,3,0))=TRUE,V19,U19+T19*VLOOKUP(K19,Paramétrage!$C$6:$E$29,3,0)))</f>
        <v>0</v>
      </c>
      <c r="X19" s="178"/>
      <c r="Y19" s="176"/>
      <c r="Z19" s="179"/>
      <c r="AA19" s="32"/>
      <c r="AB19" s="19"/>
      <c r="AC19" s="33">
        <f>IF(F19="",0,IF(I19="",0,IF(SUMIF($F$19:$F$28,F19,$M$19:$M$28)=0,0,IF(OR(J19="",I19="obligatoire"),AD19/SUMIF($F$19:$F$28,F19,$M$19:$M$28),AD19/(SUMIF($F$19:$F$28,F19,$M$19:$M$28)/J19)))))</f>
        <v>0</v>
      </c>
      <c r="AD19" s="232">
        <f t="shared" ref="AD19:AD28" si="3">L19*M19</f>
        <v>0</v>
      </c>
    </row>
    <row r="20" spans="1:30" ht="15.75" customHeight="1">
      <c r="A20" s="215"/>
      <c r="B20" s="225"/>
      <c r="C20" s="233"/>
      <c r="D20" s="234"/>
      <c r="E20" s="244"/>
      <c r="F20" s="165"/>
      <c r="G20" s="27"/>
      <c r="H20" s="25"/>
      <c r="I20" s="31"/>
      <c r="J20" s="17"/>
      <c r="K20" s="166"/>
      <c r="L20" s="22"/>
      <c r="M20" s="159"/>
      <c r="N20" s="160"/>
      <c r="O20" s="18"/>
      <c r="P20" s="175"/>
      <c r="Q20" s="176"/>
      <c r="R20" s="177"/>
      <c r="S20" s="47">
        <f>IF(OR(N20="",K20=Paramétrage!$C$10,K20=Paramétrage!$C$13,K20=Paramétrage!$C$17,K20=Paramétrage!$C$20,K20=Paramétrage!$C$24,K20=Paramétrage!$C$27,AND(K20&lt;&gt;Paramétrage!$C$9,O20="Mut+ext")),0,ROUNDUP(M20/N20,0))</f>
        <v>0</v>
      </c>
      <c r="T20" s="229">
        <f>IF(OR(K20="",O20="Mut+ext"),0,IF(VLOOKUP(K20,Paramétrage!$C$6:$E$29,2,0)=0,0,IF(N20="","saisir capacité",L20*S20*VLOOKUP(K20,Paramétrage!$C$6:$E$29,2,0))))</f>
        <v>0</v>
      </c>
      <c r="U20" s="230"/>
      <c r="V20" s="231">
        <f t="shared" si="2"/>
        <v>0</v>
      </c>
      <c r="W20" s="48">
        <f>IF(OR(K20="",O20="Mut+ext"),0,IF(ISERROR(U20+T20*VLOOKUP(K20,Paramétrage!$C$6:$E$29,3,0))=TRUE,V20,U20+T20*VLOOKUP(K20,Paramétrage!$C$6:$E$29,3,0)))</f>
        <v>0</v>
      </c>
      <c r="X20" s="178"/>
      <c r="Y20" s="176"/>
      <c r="Z20" s="179"/>
      <c r="AA20" s="152"/>
      <c r="AB20" s="19"/>
      <c r="AC20" s="33">
        <f t="shared" ref="AC20:AC28" si="4">IF(F20="",0,IF(I20="",0,IF(SUMIF($F$19:$F$28,F20,$M$19:$M$28)=0,0,IF(OR(J20="",I20="obligatoire"),AD20/SUMIF($F$19:$F$28,F20,$M$19:$M$28),AD20/(SUMIF($F$19:$F$28,F20,$M$19:$M$28)/J20)))))</f>
        <v>0</v>
      </c>
      <c r="AD20" s="235">
        <f t="shared" si="3"/>
        <v>0</v>
      </c>
    </row>
    <row r="21" spans="1:30">
      <c r="A21" s="215"/>
      <c r="B21" s="225"/>
      <c r="C21" s="233"/>
      <c r="D21" s="234"/>
      <c r="E21" s="244"/>
      <c r="F21" s="165"/>
      <c r="G21" s="27"/>
      <c r="H21" s="25"/>
      <c r="I21" s="31"/>
      <c r="J21" s="17"/>
      <c r="K21" s="166"/>
      <c r="L21" s="22"/>
      <c r="M21" s="159"/>
      <c r="N21" s="160"/>
      <c r="O21" s="18"/>
      <c r="P21" s="175"/>
      <c r="Q21" s="176"/>
      <c r="R21" s="177"/>
      <c r="S21" s="47">
        <f>IF(OR(N21="",K21=Paramétrage!$C$10,K21=Paramétrage!$C$13,K21=Paramétrage!$C$17,K21=Paramétrage!$C$20,K21=Paramétrage!$C$24,K21=Paramétrage!$C$27,AND(K21&lt;&gt;Paramétrage!$C$9,O21="Mut+ext")),0,ROUNDUP(M21/N21,0))</f>
        <v>0</v>
      </c>
      <c r="T21" s="229">
        <f>IF(OR(K21="",O21="Mut+ext"),0,IF(VLOOKUP(K21,Paramétrage!$C$6:$E$29,2,0)=0,0,IF(N21="","saisir capacité",L21*S21*VLOOKUP(K21,Paramétrage!$C$6:$E$29,2,0))))</f>
        <v>0</v>
      </c>
      <c r="U21" s="230"/>
      <c r="V21" s="231">
        <f t="shared" si="2"/>
        <v>0</v>
      </c>
      <c r="W21" s="48">
        <f>IF(OR(K21="",O21="Mut+ext"),0,IF(ISERROR(U21+T21*VLOOKUP(K21,Paramétrage!$C$6:$E$29,3,0))=TRUE,V21,U21+T21*VLOOKUP(K21,Paramétrage!$C$6:$E$29,3,0)))</f>
        <v>0</v>
      </c>
      <c r="X21" s="178"/>
      <c r="Y21" s="176"/>
      <c r="Z21" s="179"/>
      <c r="AA21" s="152"/>
      <c r="AB21" s="19"/>
      <c r="AC21" s="33">
        <f t="shared" si="4"/>
        <v>0</v>
      </c>
      <c r="AD21" s="235">
        <f t="shared" si="3"/>
        <v>0</v>
      </c>
    </row>
    <row r="22" spans="1:30">
      <c r="A22" s="215"/>
      <c r="B22" s="225"/>
      <c r="C22" s="233"/>
      <c r="D22" s="234"/>
      <c r="E22" s="244"/>
      <c r="F22" s="165"/>
      <c r="G22" s="27"/>
      <c r="H22" s="25"/>
      <c r="I22" s="31"/>
      <c r="J22" s="17"/>
      <c r="K22" s="166"/>
      <c r="L22" s="22"/>
      <c r="M22" s="159"/>
      <c r="N22" s="160"/>
      <c r="O22" s="18"/>
      <c r="P22" s="175"/>
      <c r="Q22" s="176"/>
      <c r="R22" s="177"/>
      <c r="S22" s="47">
        <f>IF(OR(N22="",K22=Paramétrage!$C$10,K22=Paramétrage!$C$13,K22=Paramétrage!$C$17,K22=Paramétrage!$C$20,K22=Paramétrage!$C$24,K22=Paramétrage!$C$27,AND(K22&lt;&gt;Paramétrage!$C$9,O22="Mut+ext")),0,ROUNDUP(M22/N22,0))</f>
        <v>0</v>
      </c>
      <c r="T22" s="229">
        <f>IF(OR(K22="",O22="Mut+ext"),0,IF(VLOOKUP(K22,Paramétrage!$C$6:$E$29,2,0)=0,0,IF(N22="","saisir capacité",L22*S22*VLOOKUP(K22,Paramétrage!$C$6:$E$29,2,0))))</f>
        <v>0</v>
      </c>
      <c r="U22" s="230"/>
      <c r="V22" s="231">
        <f t="shared" si="2"/>
        <v>0</v>
      </c>
      <c r="W22" s="48">
        <f>IF(OR(K22="",O22="Mut+ext"),0,IF(ISERROR(U22+T22*VLOOKUP(K22,Paramétrage!$C$6:$E$29,3,0))=TRUE,V22,U22+T22*VLOOKUP(K22,Paramétrage!$C$6:$E$29,3,0)))</f>
        <v>0</v>
      </c>
      <c r="X22" s="178"/>
      <c r="Y22" s="176"/>
      <c r="Z22" s="179"/>
      <c r="AA22" s="26"/>
      <c r="AB22" s="19"/>
      <c r="AC22" s="33">
        <f t="shared" si="4"/>
        <v>0</v>
      </c>
      <c r="AD22" s="235">
        <f t="shared" si="3"/>
        <v>0</v>
      </c>
    </row>
    <row r="23" spans="1:30">
      <c r="A23" s="215"/>
      <c r="B23" s="225"/>
      <c r="C23" s="233"/>
      <c r="D23" s="234"/>
      <c r="E23" s="244"/>
      <c r="F23" s="165"/>
      <c r="G23" s="27"/>
      <c r="H23" s="25"/>
      <c r="I23" s="31"/>
      <c r="J23" s="17"/>
      <c r="K23" s="166"/>
      <c r="L23" s="22"/>
      <c r="M23" s="159"/>
      <c r="N23" s="160"/>
      <c r="O23" s="18"/>
      <c r="P23" s="175"/>
      <c r="Q23" s="176"/>
      <c r="R23" s="177"/>
      <c r="S23" s="47">
        <f>IF(OR(N23="",K23=Paramétrage!$C$10,K23=Paramétrage!$C$13,K23=Paramétrage!$C$17,K23=Paramétrage!$C$20,K23=Paramétrage!$C$24,K23=Paramétrage!$C$27,AND(K23&lt;&gt;Paramétrage!$C$9,O23="Mut+ext")),0,ROUNDUP(M23/N23,0))</f>
        <v>0</v>
      </c>
      <c r="T23" s="229">
        <f>IF(OR(K23="",O23="Mut+ext"),0,IF(VLOOKUP(K23,Paramétrage!$C$6:$E$29,2,0)=0,0,IF(N23="","saisir capacité",L23*S23*VLOOKUP(K23,Paramétrage!$C$6:$E$29,2,0))))</f>
        <v>0</v>
      </c>
      <c r="U23" s="230"/>
      <c r="V23" s="231">
        <f t="shared" si="2"/>
        <v>0</v>
      </c>
      <c r="W23" s="48">
        <f>IF(OR(K23="",O23="Mut+ext"),0,IF(ISERROR(U23+T23*VLOOKUP(K23,Paramétrage!$C$6:$E$29,3,0))=TRUE,V23,U23+T23*VLOOKUP(K23,Paramétrage!$C$6:$E$29,3,0)))</f>
        <v>0</v>
      </c>
      <c r="X23" s="178"/>
      <c r="Y23" s="176"/>
      <c r="Z23" s="179"/>
      <c r="AA23" s="152"/>
      <c r="AB23" s="19"/>
      <c r="AC23" s="33">
        <f>IF(F23="",0,IF(I23="",0,IF(SUMIF($F$19:$F$28,F23,$M$19:$M$28)=0,0,IF(OR(J23="",I23="obligatoire"),AD23/SUMIF($F$19:$F$28,F23,$M$19:$M$28),AD23/(SUMIF($F$19:$F$28,F23,$M$19:$M$28)/J23)))))</f>
        <v>0</v>
      </c>
      <c r="AD23" s="235">
        <f t="shared" si="3"/>
        <v>0</v>
      </c>
    </row>
    <row r="24" spans="1:30">
      <c r="A24" s="215"/>
      <c r="B24" s="225"/>
      <c r="C24" s="233"/>
      <c r="D24" s="234"/>
      <c r="E24" s="244"/>
      <c r="F24" s="165"/>
      <c r="G24" s="27"/>
      <c r="H24" s="25"/>
      <c r="I24" s="31"/>
      <c r="J24" s="17"/>
      <c r="K24" s="166"/>
      <c r="L24" s="21"/>
      <c r="M24" s="236"/>
      <c r="N24" s="160"/>
      <c r="O24" s="18"/>
      <c r="P24" s="175"/>
      <c r="Q24" s="176"/>
      <c r="R24" s="177"/>
      <c r="S24" s="47">
        <f>IF(OR(N24="",K24=Paramétrage!$C$10,K24=Paramétrage!$C$13,K24=Paramétrage!$C$17,K24=Paramétrage!$C$20,K24=Paramétrage!$C$24,K24=Paramétrage!$C$27,AND(K24&lt;&gt;Paramétrage!$C$9,O24="Mut+ext")),0,ROUNDUP(M24/N24,0))</f>
        <v>0</v>
      </c>
      <c r="T24" s="229">
        <f>IF(OR(K24="",O24="Mut+ext"),0,IF(VLOOKUP(K24,Paramétrage!$C$6:$E$29,2,0)=0,0,IF(N24="","saisir capacité",L24*S24*VLOOKUP(K24,Paramétrage!$C$6:$E$29,2,0))))</f>
        <v>0</v>
      </c>
      <c r="U24" s="230"/>
      <c r="V24" s="231">
        <f t="shared" si="2"/>
        <v>0</v>
      </c>
      <c r="W24" s="48">
        <f>IF(OR(K24="",O24="Mut+ext"),0,IF(ISERROR(U24+T24*VLOOKUP(K24,Paramétrage!$C$6:$E$29,3,0))=TRUE,V24,U24+T24*VLOOKUP(K24,Paramétrage!$C$6:$E$29,3,0)))</f>
        <v>0</v>
      </c>
      <c r="X24" s="178"/>
      <c r="Y24" s="176"/>
      <c r="Z24" s="179"/>
      <c r="AA24" s="152"/>
      <c r="AB24" s="19"/>
      <c r="AC24" s="33">
        <f>IF(F24="",0,IF(I24="",0,IF(SUMIF($F$19:$F$28,F24,$M$19:$M$28)=0,0,IF(OR(J24="",I24="obligatoire"),AD24/SUMIF($F$19:$F$28,F24,$M$19:$M$28),AD24/(SUMIF($F$19:$F$28,F24,$M$19:$M$28)/J24)))))</f>
        <v>0</v>
      </c>
      <c r="AD24" s="235">
        <f t="shared" si="3"/>
        <v>0</v>
      </c>
    </row>
    <row r="25" spans="1:30">
      <c r="A25" s="215"/>
      <c r="B25" s="225"/>
      <c r="C25" s="233"/>
      <c r="D25" s="234"/>
      <c r="E25" s="244"/>
      <c r="F25" s="165"/>
      <c r="G25" s="67"/>
      <c r="H25" s="25"/>
      <c r="I25" s="24"/>
      <c r="J25" s="17"/>
      <c r="K25" s="166"/>
      <c r="L25" s="21"/>
      <c r="M25" s="159"/>
      <c r="N25" s="160"/>
      <c r="O25" s="18"/>
      <c r="P25" s="175"/>
      <c r="Q25" s="176"/>
      <c r="R25" s="177"/>
      <c r="S25" s="47">
        <f>IF(OR(N25="",K25=Paramétrage!$C$10,K25=Paramétrage!$C$13,K25=Paramétrage!$C$17,K25=Paramétrage!$C$20,K25=Paramétrage!$C$24,K25=Paramétrage!$C$27,AND(K25&lt;&gt;Paramétrage!$C$9,O25="Mut+ext")),0,ROUNDUP(M25/N25,0))</f>
        <v>0</v>
      </c>
      <c r="T25" s="229">
        <f>IF(OR(K25="",O25="Mut+ext"),0,IF(VLOOKUP(K25,Paramétrage!$C$6:$E$29,2,0)=0,0,IF(N25="","saisir capacité",L25*S25*VLOOKUP(K25,Paramétrage!$C$6:$E$29,2,0))))</f>
        <v>0</v>
      </c>
      <c r="U25" s="230"/>
      <c r="V25" s="231">
        <f t="shared" si="2"/>
        <v>0</v>
      </c>
      <c r="W25" s="48">
        <f>IF(OR(K25="",O25="Mut+ext"),0,IF(ISERROR(U25+T25*VLOOKUP(K25,Paramétrage!$C$6:$E$29,3,0))=TRUE,V25,U25+T25*VLOOKUP(K25,Paramétrage!$C$6:$E$29,3,0)))</f>
        <v>0</v>
      </c>
      <c r="X25" s="178"/>
      <c r="Y25" s="176"/>
      <c r="Z25" s="179"/>
      <c r="AA25" s="152"/>
      <c r="AB25" s="19"/>
      <c r="AC25" s="33">
        <f t="shared" si="4"/>
        <v>0</v>
      </c>
      <c r="AD25" s="235">
        <f t="shared" si="3"/>
        <v>0</v>
      </c>
    </row>
    <row r="26" spans="1:30">
      <c r="A26" s="215"/>
      <c r="B26" s="225"/>
      <c r="C26" s="233"/>
      <c r="D26" s="234"/>
      <c r="E26" s="244"/>
      <c r="F26" s="165"/>
      <c r="G26" s="27"/>
      <c r="H26" s="25"/>
      <c r="I26" s="31"/>
      <c r="J26" s="17"/>
      <c r="K26" s="166"/>
      <c r="L26" s="22"/>
      <c r="M26" s="159"/>
      <c r="N26" s="160"/>
      <c r="O26" s="18"/>
      <c r="P26" s="175"/>
      <c r="Q26" s="176"/>
      <c r="R26" s="177"/>
      <c r="S26" s="47">
        <f>IF(OR(N26="",K26=Paramétrage!$C$10,K26=Paramétrage!$C$13,K26=Paramétrage!$C$17,K26=Paramétrage!$C$20,K26=Paramétrage!$C$24,K26=Paramétrage!$C$27,AND(K26&lt;&gt;Paramétrage!$C$9,O26="Mut+ext")),0,ROUNDUP(M26/N26,0))</f>
        <v>0</v>
      </c>
      <c r="T26" s="229">
        <f>IF(OR(K26="",O26="Mut+ext"),0,IF(VLOOKUP(K26,Paramétrage!$C$6:$E$29,2,0)=0,0,IF(N26="","saisir capacité",L26*S26*VLOOKUP(K26,Paramétrage!$C$6:$E$29,2,0))))</f>
        <v>0</v>
      </c>
      <c r="U26" s="230"/>
      <c r="V26" s="231">
        <f t="shared" si="2"/>
        <v>0</v>
      </c>
      <c r="W26" s="48">
        <f>IF(OR(K26="",O26="Mut+ext"),0,IF(ISERROR(U26+T26*VLOOKUP(K26,Paramétrage!$C$6:$E$29,3,0))=TRUE,V26,U26+T26*VLOOKUP(K26,Paramétrage!$C$6:$E$29,3,0)))</f>
        <v>0</v>
      </c>
      <c r="X26" s="178"/>
      <c r="Y26" s="176"/>
      <c r="Z26" s="179"/>
      <c r="AA26" s="26"/>
      <c r="AB26" s="19"/>
      <c r="AC26" s="33">
        <f t="shared" si="4"/>
        <v>0</v>
      </c>
      <c r="AD26" s="235">
        <f t="shared" si="3"/>
        <v>0</v>
      </c>
    </row>
    <row r="27" spans="1:30">
      <c r="A27" s="215"/>
      <c r="B27" s="225"/>
      <c r="C27" s="233"/>
      <c r="D27" s="234"/>
      <c r="E27" s="244"/>
      <c r="F27" s="165"/>
      <c r="G27" s="27"/>
      <c r="H27" s="25"/>
      <c r="I27" s="31"/>
      <c r="J27" s="17"/>
      <c r="K27" s="166"/>
      <c r="L27" s="22"/>
      <c r="M27" s="159"/>
      <c r="N27" s="160"/>
      <c r="O27" s="18"/>
      <c r="P27" s="175"/>
      <c r="Q27" s="176"/>
      <c r="R27" s="177"/>
      <c r="S27" s="47">
        <f>IF(OR(N27="",K27=Paramétrage!$C$10,K27=Paramétrage!$C$13,K27=Paramétrage!$C$17,K27=Paramétrage!$C$20,K27=Paramétrage!$C$24,K27=Paramétrage!$C$27,AND(K27&lt;&gt;Paramétrage!$C$9,O27="Mut+ext")),0,ROUNDUP(M27/N27,0))</f>
        <v>0</v>
      </c>
      <c r="T27" s="229">
        <f>IF(OR(K27="",O27="Mut+ext"),0,IF(VLOOKUP(K27,Paramétrage!$C$6:$E$29,2,0)=0,0,IF(N27="","saisir capacité",L27*S27*VLOOKUP(K27,Paramétrage!$C$6:$E$29,2,0))))</f>
        <v>0</v>
      </c>
      <c r="U27" s="230"/>
      <c r="V27" s="231">
        <f t="shared" si="2"/>
        <v>0</v>
      </c>
      <c r="W27" s="48">
        <f>IF(OR(K27="",O27="Mut+ext"),0,IF(ISERROR(U27+T27*VLOOKUP(K27,Paramétrage!$C$6:$E$29,3,0))=TRUE,V27,U27+T27*VLOOKUP(K27,Paramétrage!$C$6:$E$29,3,0)))</f>
        <v>0</v>
      </c>
      <c r="X27" s="178"/>
      <c r="Y27" s="176"/>
      <c r="Z27" s="179"/>
      <c r="AA27" s="152"/>
      <c r="AB27" s="19"/>
      <c r="AC27" s="33">
        <f>IF(F27="",0,IF(I27="",0,IF(SUMIF($F$19:$F$28,F27,$M$19:$M$28)=0,0,IF(OR(J27="",I27="obligatoire"),AD27/SUMIF($F$19:$F$28,F27,$M$19:$M$28),AD27/(SUMIF($F$19:$F$28,F27,$M$19:$M$28)/J27)))))</f>
        <v>0</v>
      </c>
      <c r="AD27" s="235">
        <f t="shared" si="3"/>
        <v>0</v>
      </c>
    </row>
    <row r="28" spans="1:30">
      <c r="A28" s="215"/>
      <c r="B28" s="225"/>
      <c r="C28" s="233"/>
      <c r="D28" s="234"/>
      <c r="E28" s="244"/>
      <c r="F28" s="165"/>
      <c r="G28" s="27"/>
      <c r="H28" s="25"/>
      <c r="I28" s="31"/>
      <c r="J28" s="17"/>
      <c r="K28" s="166"/>
      <c r="L28" s="21"/>
      <c r="M28" s="236"/>
      <c r="N28" s="160"/>
      <c r="O28" s="18"/>
      <c r="P28" s="175"/>
      <c r="Q28" s="176"/>
      <c r="R28" s="177"/>
      <c r="S28" s="47">
        <f>IF(OR(N28="",K28=Paramétrage!$C$10,K28=Paramétrage!$C$13,K28=Paramétrage!$C$17,K28=Paramétrage!$C$20,K28=Paramétrage!$C$24,K28=Paramétrage!$C$27,AND(K28&lt;&gt;Paramétrage!$C$9,O28="Mut+ext")),0,ROUNDUP(M28/N28,0))</f>
        <v>0</v>
      </c>
      <c r="T28" s="229">
        <f>IF(OR(K28="",O28="Mut+ext"),0,IF(VLOOKUP(K28,Paramétrage!$C$6:$E$29,2,0)=0,0,IF(N28="","saisir capacité",L28*S28*VLOOKUP(K28,Paramétrage!$C$6:$E$29,2,0))))</f>
        <v>0</v>
      </c>
      <c r="U28" s="230"/>
      <c r="V28" s="231">
        <f t="shared" si="2"/>
        <v>0</v>
      </c>
      <c r="W28" s="48">
        <f>IF(OR(K28="",O28="Mut+ext"),0,IF(ISERROR(U28+T28*VLOOKUP(K28,Paramétrage!$C$6:$E$29,3,0))=TRUE,V28,U28+T28*VLOOKUP(K28,Paramétrage!$C$6:$E$29,3,0)))</f>
        <v>0</v>
      </c>
      <c r="X28" s="178"/>
      <c r="Y28" s="176"/>
      <c r="Z28" s="179"/>
      <c r="AA28" s="152"/>
      <c r="AB28" s="19"/>
      <c r="AC28" s="33">
        <f t="shared" si="4"/>
        <v>0</v>
      </c>
      <c r="AD28" s="235">
        <f t="shared" si="3"/>
        <v>0</v>
      </c>
    </row>
    <row r="29" spans="1:30">
      <c r="A29" s="215"/>
      <c r="B29" s="225"/>
      <c r="C29" s="237"/>
      <c r="D29" s="238"/>
      <c r="E29" s="239"/>
      <c r="F29" s="239"/>
      <c r="G29" s="68"/>
      <c r="H29" s="51"/>
      <c r="I29" s="35"/>
      <c r="J29" s="36"/>
      <c r="K29" s="240"/>
      <c r="L29" s="37">
        <f>AC29</f>
        <v>0</v>
      </c>
      <c r="M29" s="241"/>
      <c r="N29" s="241"/>
      <c r="O29" s="40"/>
      <c r="P29" s="38"/>
      <c r="Q29" s="38"/>
      <c r="R29" s="39"/>
      <c r="S29" s="52"/>
      <c r="T29" s="242">
        <f>SUM(T19:T28)</f>
        <v>0</v>
      </c>
      <c r="U29" s="240">
        <f>SUM(U19:U28)</f>
        <v>0</v>
      </c>
      <c r="V29" s="243">
        <f>SUM(V19:V28)</f>
        <v>0</v>
      </c>
      <c r="W29" s="41">
        <f>SUM(W19:W28)</f>
        <v>0</v>
      </c>
      <c r="X29" s="53"/>
      <c r="Y29" s="54"/>
      <c r="Z29" s="55"/>
      <c r="AA29" s="56"/>
      <c r="AB29" s="57"/>
      <c r="AC29" s="58">
        <f>SUM(AC19:AC28)</f>
        <v>0</v>
      </c>
      <c r="AD29" s="59">
        <f>SUM(AD19:AD28)</f>
        <v>0</v>
      </c>
    </row>
    <row r="30" spans="1:30" s="69" customFormat="1" ht="16.149999999999999" thickBot="1">
      <c r="A30" s="215"/>
      <c r="B30" s="86"/>
      <c r="C30" s="86"/>
      <c r="D30" s="87"/>
      <c r="E30" s="88"/>
      <c r="F30" s="89"/>
      <c r="G30" s="90"/>
      <c r="H30" s="91"/>
      <c r="I30" s="92"/>
      <c r="J30" s="93"/>
      <c r="K30" s="94"/>
      <c r="L30" s="95">
        <f>L29+L18</f>
        <v>54</v>
      </c>
      <c r="M30" s="91"/>
      <c r="N30" s="96"/>
      <c r="O30" s="97"/>
      <c r="P30" s="98"/>
      <c r="Q30" s="98"/>
      <c r="R30" s="99"/>
      <c r="S30" s="100"/>
      <c r="T30" s="101">
        <f>T18+T29</f>
        <v>66</v>
      </c>
      <c r="U30" s="94"/>
      <c r="V30" s="101">
        <f>V18+V29</f>
        <v>66</v>
      </c>
      <c r="W30" s="101">
        <f>W18+W29</f>
        <v>66</v>
      </c>
      <c r="X30" s="102"/>
      <c r="Y30" s="103"/>
      <c r="Z30" s="104"/>
      <c r="AA30" s="105"/>
      <c r="AB30" s="106"/>
      <c r="AC30" s="77"/>
      <c r="AD30" s="78"/>
    </row>
    <row r="31" spans="1:30" ht="15.75" customHeight="1">
      <c r="A31" s="216" t="s">
        <v>104</v>
      </c>
      <c r="B31" s="245" t="s">
        <v>105</v>
      </c>
      <c r="C31" s="246" t="s">
        <v>37</v>
      </c>
      <c r="D31" s="247"/>
      <c r="E31" s="248">
        <v>6</v>
      </c>
      <c r="F31" s="249" t="s">
        <v>106</v>
      </c>
      <c r="G31" s="27" t="s">
        <v>119</v>
      </c>
      <c r="H31" s="25"/>
      <c r="I31" s="31" t="s">
        <v>40</v>
      </c>
      <c r="J31" s="17"/>
      <c r="K31" s="166" t="s">
        <v>54</v>
      </c>
      <c r="L31" s="22">
        <v>22</v>
      </c>
      <c r="M31" s="159">
        <v>30</v>
      </c>
      <c r="N31" s="160">
        <v>350</v>
      </c>
      <c r="O31" s="84" t="s">
        <v>78</v>
      </c>
      <c r="P31" s="182"/>
      <c r="Q31" s="183"/>
      <c r="R31" s="184"/>
      <c r="S31" s="128">
        <f>IF(OR(N31="",K31=Paramétrage!$C$10,K31=Paramétrage!$C$13,K31=Paramétrage!$C$17,K31=Paramétrage!$C$20,K31=Paramétrage!$C$24,K31=Paramétrage!$C$27,AND(K31&lt;&gt;Paramétrage!$C$9,O31="Mut+ext")),0,ROUNDUP(M31/N31,0))</f>
        <v>0</v>
      </c>
      <c r="T31" s="253">
        <f>IF(OR(K31="",O31="Mut+ext"),0,IF(VLOOKUP(K31,Paramétrage!$C$6:$E$29,2,0)=0,0,IF(N31="","saisir capacité",L31*S31*VLOOKUP(K31,Paramétrage!$C$6:$E$29,2,0))))</f>
        <v>0</v>
      </c>
      <c r="U31" s="254"/>
      <c r="V31" s="255">
        <f t="shared" ref="V31:V42" si="5">IF(OR(K31="",O31="Mut+ext"),0,IF(ISERROR(T31+U31)=TRUE,T31,T31+U31))</f>
        <v>0</v>
      </c>
      <c r="W31" s="129">
        <f>IF(OR(K31="",O31="Mut+ext"),0,IF(ISERROR(U31+T31*VLOOKUP(K31,Paramétrage!$C$6:$E$29,3,0))=TRUE,V31,U31+T31*VLOOKUP(K31,Paramétrage!$C$6:$E$29,3,0)))</f>
        <v>0</v>
      </c>
      <c r="X31" s="212"/>
      <c r="Y31" s="183"/>
      <c r="Z31" s="213"/>
      <c r="AA31" s="153" t="s">
        <v>80</v>
      </c>
      <c r="AB31" s="85"/>
      <c r="AC31" s="33">
        <f>IF(F31="",0,IF(I31="",0,IF(SUMIF($F$31:$F$42,F31,$M$31:$M$42)=0,0,IF(OR(J31="",I31="obligatoire"),AD31/SUMIF($F$31:$F$42,F31,$M$31:$M$42),AD31/(SUMIF($F$31:$F$42,F31,$M$31:$M$42)/J31)))))</f>
        <v>16.5</v>
      </c>
      <c r="AD31" s="232">
        <f>L31*M31</f>
        <v>660</v>
      </c>
    </row>
    <row r="32" spans="1:30">
      <c r="A32" s="217"/>
      <c r="B32" s="225"/>
      <c r="C32" s="233"/>
      <c r="D32" s="234"/>
      <c r="E32" s="244"/>
      <c r="F32" s="165" t="s">
        <v>108</v>
      </c>
      <c r="G32" s="27" t="s">
        <v>90</v>
      </c>
      <c r="H32" s="25"/>
      <c r="I32" s="31" t="s">
        <v>40</v>
      </c>
      <c r="J32" s="17"/>
      <c r="K32" s="166" t="s">
        <v>41</v>
      </c>
      <c r="L32" s="22">
        <v>12</v>
      </c>
      <c r="M32" s="159">
        <v>30</v>
      </c>
      <c r="N32" s="160">
        <v>25</v>
      </c>
      <c r="O32" s="18"/>
      <c r="P32" s="175"/>
      <c r="Q32" s="176"/>
      <c r="R32" s="177"/>
      <c r="S32" s="49">
        <f>IF(OR(N32="",K32=Paramétrage!$C$10,K32=Paramétrage!$C$13,K32=Paramétrage!$C$17,K32=Paramétrage!$C$20,K32=Paramétrage!$C$24,K32=Paramétrage!$C$27,AND(K32&lt;&gt;Paramétrage!$C$9,O32="Mut+ext")),0,ROUNDUP(M32/N32,0))</f>
        <v>2</v>
      </c>
      <c r="T32" s="256">
        <f>IF(OR(K32="",O32="Mut+ext"),0,IF(VLOOKUP(K32,Paramétrage!$C$6:$E$29,2,0)=0,0,IF(N32="","saisir capacité",L32*S32*VLOOKUP(K32,Paramétrage!$C$6:$E$29,2,0))))</f>
        <v>24</v>
      </c>
      <c r="U32" s="230"/>
      <c r="V32" s="257">
        <f t="shared" si="5"/>
        <v>24</v>
      </c>
      <c r="W32" s="50">
        <f>IF(OR(K32="",O32="Mut+ext"),0,IF(ISERROR(U32+T32*VLOOKUP(K32,Paramétrage!$C$6:$E$29,3,0))=TRUE,V32,U32+T32*VLOOKUP(K32,Paramétrage!$C$6:$E$29,3,0)))</f>
        <v>24</v>
      </c>
      <c r="X32" s="178"/>
      <c r="Y32" s="176"/>
      <c r="Z32" s="179"/>
      <c r="AA32" s="152" t="s">
        <v>83</v>
      </c>
      <c r="AB32" s="19"/>
      <c r="AC32" s="33">
        <f>IF(F32="",0,IF(I32="",0,IF(SUMIF($F$31:$F$42,F32,$M$31:$M$42)=0,0,IF(OR(J32="",I32="obligatoire"),AD32/SUMIF($F$31:$F$42,F32,$M$31:$M$42),AD32/(SUMIF($F$31:$F$42,F32,$M$31:$M$42)/J32)))))</f>
        <v>9</v>
      </c>
      <c r="AD32" s="232">
        <f t="shared" ref="AD32:AD42" si="6">L32*M32</f>
        <v>360</v>
      </c>
    </row>
    <row r="33" spans="1:30">
      <c r="A33" s="217"/>
      <c r="B33" s="225"/>
      <c r="C33" s="233"/>
      <c r="D33" s="234"/>
      <c r="E33" s="244"/>
      <c r="F33" s="165" t="s">
        <v>120</v>
      </c>
      <c r="G33" s="27" t="s">
        <v>121</v>
      </c>
      <c r="H33" s="25"/>
      <c r="I33" s="31" t="s">
        <v>60</v>
      </c>
      <c r="J33" s="17"/>
      <c r="K33" s="166" t="s">
        <v>41</v>
      </c>
      <c r="L33" s="22">
        <v>10</v>
      </c>
      <c r="M33" s="159">
        <v>30</v>
      </c>
      <c r="N33" s="160">
        <v>25</v>
      </c>
      <c r="O33" s="18"/>
      <c r="P33" s="175"/>
      <c r="Q33" s="176"/>
      <c r="R33" s="177"/>
      <c r="S33" s="49">
        <f>IF(OR(N33="",K33=Paramétrage!$C$10,K33=Paramétrage!$C$13,K33=Paramétrage!$C$17,K33=Paramétrage!$C$20,K33=Paramétrage!$C$24,K33=Paramétrage!$C$27,AND(K33&lt;&gt;Paramétrage!$C$9,O33="Mut+ext")),0,ROUNDUP(M33/N33,0))</f>
        <v>2</v>
      </c>
      <c r="T33" s="256">
        <f>IF(OR(K33="",O33="Mut+ext"),0,IF(VLOOKUP(K33,Paramétrage!$C$6:$E$29,2,0)=0,0,IF(N33="","saisir capacité",L33*S33*VLOOKUP(K33,Paramétrage!$C$6:$E$29,2,0))))</f>
        <v>20</v>
      </c>
      <c r="U33" s="230"/>
      <c r="V33" s="257">
        <f t="shared" si="5"/>
        <v>20</v>
      </c>
      <c r="W33" s="50">
        <f>IF(OR(K33="",O33="Mut+ext"),0,IF(ISERROR(U33+T33*VLOOKUP(K33,Paramétrage!$C$6:$E$29,3,0))=TRUE,V33,U33+T33*VLOOKUP(K33,Paramétrage!$C$6:$E$29,3,0)))</f>
        <v>20</v>
      </c>
      <c r="X33" s="178"/>
      <c r="Y33" s="176"/>
      <c r="Z33" s="179"/>
      <c r="AA33" s="152" t="s">
        <v>86</v>
      </c>
      <c r="AB33" s="19"/>
      <c r="AC33" s="33">
        <f>IF(F33="",0,IF(I33="",0,IF(SUMIF($F$31:$F$42,F33,$M$31:$M$42)=0,0,IF(OR(J33="",I33="obligatoire"),AD33/SUMIF($F$31:$F$42,F33,$M$31:$M$42),AD33/(SUMIF($F$31:$F$42,F33,$M$31:$M$42)/J33)))))</f>
        <v>7.5</v>
      </c>
      <c r="AD33" s="232">
        <f t="shared" si="6"/>
        <v>300</v>
      </c>
    </row>
    <row r="34" spans="1:30">
      <c r="A34" s="217"/>
      <c r="B34" s="225"/>
      <c r="C34" s="233"/>
      <c r="D34" s="234"/>
      <c r="E34" s="244"/>
      <c r="F34" s="165" t="s">
        <v>122</v>
      </c>
      <c r="G34" s="27" t="s">
        <v>92</v>
      </c>
      <c r="H34" s="25"/>
      <c r="I34" s="31" t="s">
        <v>60</v>
      </c>
      <c r="J34" s="17"/>
      <c r="K34" s="166" t="s">
        <v>41</v>
      </c>
      <c r="L34" s="22">
        <v>10</v>
      </c>
      <c r="M34" s="159">
        <v>30</v>
      </c>
      <c r="N34" s="160">
        <v>25</v>
      </c>
      <c r="O34" s="18"/>
      <c r="P34" s="163"/>
      <c r="Q34" s="152"/>
      <c r="R34" s="164"/>
      <c r="S34" s="49"/>
      <c r="T34" s="256"/>
      <c r="U34" s="230"/>
      <c r="V34" s="257"/>
      <c r="W34" s="50"/>
      <c r="X34" s="161"/>
      <c r="Y34" s="152"/>
      <c r="Z34" s="162"/>
      <c r="AA34" s="26"/>
      <c r="AB34" s="19"/>
      <c r="AC34" s="33"/>
      <c r="AD34" s="232"/>
    </row>
    <row r="35" spans="1:30">
      <c r="A35" s="217"/>
      <c r="B35" s="225"/>
      <c r="C35" s="233"/>
      <c r="D35" s="234"/>
      <c r="E35" s="244"/>
      <c r="F35" s="167"/>
      <c r="G35" s="27"/>
      <c r="H35" s="25"/>
      <c r="I35" s="31"/>
      <c r="J35" s="17"/>
      <c r="K35" s="166"/>
      <c r="L35" s="22"/>
      <c r="M35" s="159"/>
      <c r="N35" s="160"/>
      <c r="O35" s="18"/>
      <c r="P35" s="175"/>
      <c r="Q35" s="176"/>
      <c r="R35" s="177"/>
      <c r="S35" s="49">
        <f>IF(OR(N35="",K35=Paramétrage!$C$10,K35=Paramétrage!$C$13,K35=Paramétrage!$C$17,K35=Paramétrage!$C$20,K35=Paramétrage!$C$24,K35=Paramétrage!$C$27,AND(K35&lt;&gt;Paramétrage!$C$9,O35="Mut+ext")),0,ROUNDUP(M35/N35,0))</f>
        <v>0</v>
      </c>
      <c r="T35" s="256">
        <f>IF(OR(K35="",O35="Mut+ext"),0,IF(VLOOKUP(K35,Paramétrage!$C$6:$E$29,2,0)=0,0,IF(N35="","saisir capacité",L35*S35*VLOOKUP(K35,Paramétrage!$C$6:$E$29,2,0))))</f>
        <v>0</v>
      </c>
      <c r="U35" s="230"/>
      <c r="V35" s="257">
        <f t="shared" si="5"/>
        <v>0</v>
      </c>
      <c r="W35" s="50">
        <f>IF(OR(K35="",O35="Mut+ext"),0,IF(ISERROR(U35+T35*VLOOKUP(K35,Paramétrage!$C$6:$E$29,3,0))=TRUE,V35,U35+T35*VLOOKUP(K35,Paramétrage!$C$6:$E$29,3,0)))</f>
        <v>0</v>
      </c>
      <c r="X35" s="178"/>
      <c r="Y35" s="176"/>
      <c r="Z35" s="179"/>
      <c r="AA35" s="26"/>
      <c r="AB35" s="19"/>
      <c r="AC35" s="33">
        <f>IF(F35="",0,IF(I35="",0,IF(SUMIF($F$31:$F$42,F35,$M$31:$M$42)=0,0,IF(OR(J35="",I35="obligatoire"),AD35/SUMIF($F$31:$F$42,F35,$M$31:$M$42),AD35/(SUMIF($F$31:$F$42,F35,$M$31:$M$42)/J35)))))</f>
        <v>0</v>
      </c>
      <c r="AD35" s="232">
        <f t="shared" si="6"/>
        <v>0</v>
      </c>
    </row>
    <row r="36" spans="1:30">
      <c r="A36" s="217"/>
      <c r="B36" s="225"/>
      <c r="C36" s="233"/>
      <c r="D36" s="234"/>
      <c r="E36" s="244"/>
      <c r="F36" s="165" t="s">
        <v>106</v>
      </c>
      <c r="G36" s="27" t="s">
        <v>123</v>
      </c>
      <c r="H36" s="25"/>
      <c r="I36" s="31" t="s">
        <v>40</v>
      </c>
      <c r="J36" s="17"/>
      <c r="K36" s="166" t="s">
        <v>54</v>
      </c>
      <c r="L36" s="22">
        <v>22</v>
      </c>
      <c r="M36" s="159">
        <v>10</v>
      </c>
      <c r="N36" s="160">
        <v>350</v>
      </c>
      <c r="O36" s="18" t="s">
        <v>78</v>
      </c>
      <c r="P36" s="175"/>
      <c r="Q36" s="176"/>
      <c r="R36" s="177"/>
      <c r="S36" s="49">
        <f>IF(OR(N36="",K36=Paramétrage!$C$10,K36=Paramétrage!$C$13,K36=Paramétrage!$C$17,K36=Paramétrage!$C$20,K36=Paramétrage!$C$24,K36=Paramétrage!$C$27,AND(K36&lt;&gt;Paramétrage!$C$9,O36="Mut+ext")),0,ROUNDUP(M36/N36,0))</f>
        <v>0</v>
      </c>
      <c r="T36" s="256">
        <f>IF(OR(K36="",O36="Mut+ext"),0,IF(VLOOKUP(K36,Paramétrage!$C$6:$E$29,2,0)=0,0,IF(N36="","saisir capacité",L36*S36*VLOOKUP(K36,Paramétrage!$C$6:$E$29,2,0))))</f>
        <v>0</v>
      </c>
      <c r="U36" s="230"/>
      <c r="V36" s="257">
        <f t="shared" si="5"/>
        <v>0</v>
      </c>
      <c r="W36" s="50">
        <f>IF(OR(K36="",O36="Mut+ext"),0,IF(ISERROR(U36+T36*VLOOKUP(K36,Paramétrage!$C$6:$E$29,3,0))=TRUE,V36,U36+T36*VLOOKUP(K36,Paramétrage!$C$6:$E$29,3,0)))</f>
        <v>0</v>
      </c>
      <c r="X36" s="178"/>
      <c r="Y36" s="176"/>
      <c r="Z36" s="179"/>
      <c r="AA36" s="152" t="s">
        <v>80</v>
      </c>
      <c r="AB36" s="19"/>
      <c r="AC36" s="33">
        <f>IF(F36="",0,IF(I36="",0,IF(SUMIF($F$31:$F$42,F36,$M$31:$M$42)=0,0,IF(OR(J36="",I36="obligatoire"),AD36/SUMIF($F$31:$F$42,F36,$M$31:$M$42),AD36/(SUMIF($F$31:$F$42,F36,$M$31:$M$42)/J36)))))</f>
        <v>5.5</v>
      </c>
      <c r="AD36" s="232">
        <f t="shared" si="6"/>
        <v>220</v>
      </c>
    </row>
    <row r="37" spans="1:30">
      <c r="A37" s="217"/>
      <c r="B37" s="225"/>
      <c r="C37" s="233"/>
      <c r="D37" s="234"/>
      <c r="E37" s="244"/>
      <c r="F37" s="165" t="s">
        <v>108</v>
      </c>
      <c r="G37" s="27" t="s">
        <v>94</v>
      </c>
      <c r="H37" s="25"/>
      <c r="I37" s="31" t="s">
        <v>40</v>
      </c>
      <c r="J37" s="17"/>
      <c r="K37" s="166" t="s">
        <v>41</v>
      </c>
      <c r="L37" s="22">
        <v>12</v>
      </c>
      <c r="M37" s="159">
        <v>10</v>
      </c>
      <c r="N37" s="160">
        <v>25</v>
      </c>
      <c r="O37" s="18"/>
      <c r="P37" s="175"/>
      <c r="Q37" s="176"/>
      <c r="R37" s="177"/>
      <c r="S37" s="49">
        <f>IF(OR(N37="",K37=Paramétrage!$C$10,K37=Paramétrage!$C$13,K37=Paramétrage!$C$17,K37=Paramétrage!$C$20,K37=Paramétrage!$C$24,K37=Paramétrage!$C$27,AND(K37&lt;&gt;Paramétrage!$C$9,O37="Mut+ext")),0,ROUNDUP(M37/N37,0))</f>
        <v>1</v>
      </c>
      <c r="T37" s="256">
        <f>IF(OR(K37="",O37="Mut+ext"),0,IF(VLOOKUP(K37,Paramétrage!$C$6:$E$29,2,0)=0,0,IF(N37="","saisir capacité",L37*S37*VLOOKUP(K37,Paramétrage!$C$6:$E$29,2,0))))</f>
        <v>12</v>
      </c>
      <c r="U37" s="230"/>
      <c r="V37" s="257">
        <f t="shared" si="5"/>
        <v>12</v>
      </c>
      <c r="W37" s="50">
        <f>IF(OR(K37="",O37="Mut+ext"),0,IF(ISERROR(U37+T37*VLOOKUP(K37,Paramétrage!$C$6:$E$29,3,0))=TRUE,V37,U37+T37*VLOOKUP(K37,Paramétrage!$C$6:$E$29,3,0)))</f>
        <v>12</v>
      </c>
      <c r="X37" s="178"/>
      <c r="Y37" s="176"/>
      <c r="Z37" s="179"/>
      <c r="AA37" s="152" t="s">
        <v>83</v>
      </c>
      <c r="AB37" s="19"/>
      <c r="AC37" s="33">
        <f>IF(F37="",0,IF(I37="",0,IF(SUMIF($F$31:$F$42,F37,$M$31:$M$42)=0,0,IF(OR(J37="",I37="obligatoire"),AD37/SUMIF($F$31:$F$42,F37,$M$31:$M$42),AD37/(SUMIF($F$31:$F$42,F37,$M$31:$M$42)/J37)))))</f>
        <v>3</v>
      </c>
      <c r="AD37" s="232">
        <f t="shared" si="6"/>
        <v>120</v>
      </c>
    </row>
    <row r="38" spans="1:30">
      <c r="A38" s="217"/>
      <c r="B38" s="225"/>
      <c r="C38" s="233"/>
      <c r="D38" s="234"/>
      <c r="E38" s="244"/>
      <c r="F38" s="165" t="s">
        <v>120</v>
      </c>
      <c r="G38" s="27" t="s">
        <v>96</v>
      </c>
      <c r="H38" s="25"/>
      <c r="I38" s="31" t="s">
        <v>60</v>
      </c>
      <c r="J38" s="17"/>
      <c r="K38" s="166" t="s">
        <v>41</v>
      </c>
      <c r="L38" s="22">
        <v>10</v>
      </c>
      <c r="M38" s="159">
        <v>10</v>
      </c>
      <c r="N38" s="160">
        <v>25</v>
      </c>
      <c r="O38" s="18"/>
      <c r="P38" s="175"/>
      <c r="Q38" s="176"/>
      <c r="R38" s="177"/>
      <c r="S38" s="49">
        <f>IF(OR(N38="",K38=Paramétrage!$C$10,K38=Paramétrage!$C$13,K38=Paramétrage!$C$17,K38=Paramétrage!$C$20,K38=Paramétrage!$C$24,K38=Paramétrage!$C$27,AND(K38&lt;&gt;Paramétrage!$C$9,O38="Mut+ext")),0,ROUNDUP(M38/N38,0))</f>
        <v>1</v>
      </c>
      <c r="T38" s="256">
        <f>IF(OR(K38="",O38="Mut+ext"),0,IF(VLOOKUP(K38,Paramétrage!$C$6:$E$29,2,0)=0,0,IF(N38="","saisir capacité",L38*S38*VLOOKUP(K38,Paramétrage!$C$6:$E$29,2,0))))</f>
        <v>10</v>
      </c>
      <c r="U38" s="230"/>
      <c r="V38" s="257">
        <f t="shared" si="5"/>
        <v>10</v>
      </c>
      <c r="W38" s="50">
        <f>IF(OR(K38="",O38="Mut+ext"),0,IF(ISERROR(U38+T38*VLOOKUP(K38,Paramétrage!$C$6:$E$29,3,0))=TRUE,V38,U38+T38*VLOOKUP(K38,Paramétrage!$C$6:$E$29,3,0)))</f>
        <v>10</v>
      </c>
      <c r="X38" s="178"/>
      <c r="Y38" s="176"/>
      <c r="Z38" s="179"/>
      <c r="AA38" s="152" t="s">
        <v>86</v>
      </c>
      <c r="AB38" s="19"/>
      <c r="AC38" s="33">
        <f>IF(F38="",0,IF(I38="",0,IF(SUMIF($F$31:$F$42,F38,$M$31:$M$42)=0,0,IF(OR(J38="",I38="obligatoire"),AD38/SUMIF($F$31:$F$42,F38,$M$31:$M$42),AD38/(SUMIF($F$31:$F$42,F38,$M$31:$M$42)/J38)))))</f>
        <v>2.5</v>
      </c>
      <c r="AD38" s="232">
        <f t="shared" si="6"/>
        <v>100</v>
      </c>
    </row>
    <row r="39" spans="1:30">
      <c r="A39" s="217"/>
      <c r="B39" s="225"/>
      <c r="C39" s="233"/>
      <c r="D39" s="234"/>
      <c r="E39" s="244"/>
      <c r="F39" s="165" t="s">
        <v>122</v>
      </c>
      <c r="G39" s="27" t="s">
        <v>98</v>
      </c>
      <c r="H39" s="25"/>
      <c r="I39" s="31" t="s">
        <v>60</v>
      </c>
      <c r="J39" s="17"/>
      <c r="K39" s="166" t="s">
        <v>41</v>
      </c>
      <c r="L39" s="22">
        <v>10</v>
      </c>
      <c r="M39" s="159">
        <v>10</v>
      </c>
      <c r="N39" s="160">
        <v>25</v>
      </c>
      <c r="O39" s="18"/>
      <c r="P39" s="163"/>
      <c r="Q39" s="152"/>
      <c r="R39" s="164"/>
      <c r="S39" s="49"/>
      <c r="T39" s="256"/>
      <c r="U39" s="230"/>
      <c r="V39" s="257"/>
      <c r="W39" s="50"/>
      <c r="X39" s="161"/>
      <c r="Y39" s="152"/>
      <c r="Z39" s="162"/>
      <c r="AA39" s="152"/>
      <c r="AB39" s="19"/>
      <c r="AC39" s="33"/>
      <c r="AD39" s="232"/>
    </row>
    <row r="40" spans="1:30">
      <c r="A40" s="217"/>
      <c r="B40" s="225"/>
      <c r="C40" s="233"/>
      <c r="D40" s="234"/>
      <c r="E40" s="244"/>
      <c r="F40" s="165"/>
      <c r="G40" s="67"/>
      <c r="H40" s="25"/>
      <c r="I40" s="24"/>
      <c r="J40" s="17"/>
      <c r="K40" s="166"/>
      <c r="L40" s="21"/>
      <c r="M40" s="269"/>
      <c r="N40" s="160"/>
      <c r="O40" s="18"/>
      <c r="P40" s="175"/>
      <c r="Q40" s="176"/>
      <c r="R40" s="177"/>
      <c r="S40" s="49">
        <f>IF(OR(N40="",K40=Paramétrage!$C$10,K40=Paramétrage!$C$13,K40=Paramétrage!$C$17,K40=Paramétrage!$C$20,K40=Paramétrage!$C$24,K40=Paramétrage!$C$27,AND(K40&lt;&gt;Paramétrage!$C$9,O40="Mut+ext")),0,ROUNDUP(M40/N40,0))</f>
        <v>0</v>
      </c>
      <c r="T40" s="256">
        <f>IF(OR(K40="",O40="Mut+ext"),0,IF(VLOOKUP(K40,Paramétrage!$C$6:$E$29,2,0)=0,0,IF(N40="","saisir capacité",L40*S40*VLOOKUP(K40,Paramétrage!$C$6:$E$29,2,0))))</f>
        <v>0</v>
      </c>
      <c r="U40" s="230"/>
      <c r="V40" s="257">
        <f t="shared" si="5"/>
        <v>0</v>
      </c>
      <c r="W40" s="50">
        <f>IF(OR(K40="",O40="Mut+ext"),0,IF(ISERROR(U40+T40*VLOOKUP(K40,Paramétrage!$C$6:$E$29,3,0))=TRUE,V40,U40+T40*VLOOKUP(K40,Paramétrage!$C$6:$E$29,3,0)))</f>
        <v>0</v>
      </c>
      <c r="X40" s="178"/>
      <c r="Y40" s="176"/>
      <c r="Z40" s="179"/>
      <c r="AA40" s="152"/>
      <c r="AB40" s="19"/>
      <c r="AC40" s="33">
        <f>IF(F40="",0,IF(I40="",0,IF(SUMIF($F$31:$F$42,F40,$M$31:$M$42)=0,0,IF(OR(J40="",I40="obligatoire"),AD40/SUMIF($F$31:$F$42,F40,$M$31:$M$42),AD40/(SUMIF($F$31:$F$42,F40,$M$31:$M$42)/J40)))))</f>
        <v>0</v>
      </c>
      <c r="AD40" s="232">
        <f t="shared" si="6"/>
        <v>0</v>
      </c>
    </row>
    <row r="41" spans="1:30">
      <c r="A41" s="217"/>
      <c r="B41" s="225"/>
      <c r="C41" s="233"/>
      <c r="D41" s="234"/>
      <c r="E41" s="244"/>
      <c r="F41" s="165" t="s">
        <v>111</v>
      </c>
      <c r="G41" s="27" t="s">
        <v>112</v>
      </c>
      <c r="H41" s="25"/>
      <c r="I41" s="31" t="s">
        <v>40</v>
      </c>
      <c r="J41" s="17">
        <v>1</v>
      </c>
      <c r="K41" s="166" t="s">
        <v>54</v>
      </c>
      <c r="L41" s="22">
        <v>10</v>
      </c>
      <c r="M41" s="159">
        <v>40</v>
      </c>
      <c r="N41" s="160">
        <v>500</v>
      </c>
      <c r="O41" s="18" t="s">
        <v>78</v>
      </c>
      <c r="P41" s="175" t="s">
        <v>124</v>
      </c>
      <c r="Q41" s="176"/>
      <c r="R41" s="177"/>
      <c r="S41" s="49">
        <f>IF(OR(N41="",K41=Paramétrage!$C$10,K41=Paramétrage!$C$13,K41=Paramétrage!$C$17,K41=Paramétrage!$C$20,K41=Paramétrage!$C$24,K41=Paramétrage!$C$27,AND(K41&lt;&gt;Paramétrage!$C$9,O41="Mut+ext")),0,ROUNDUP(M41/N41,0))</f>
        <v>0</v>
      </c>
      <c r="T41" s="256">
        <f>IF(OR(K41="",O41="Mut+ext"),0,IF(VLOOKUP(K41,Paramétrage!$C$6:$E$29,2,0)=0,0,IF(N41="","saisir capacité",L41*S41*VLOOKUP(K41,Paramétrage!$C$6:$E$29,2,0))))</f>
        <v>0</v>
      </c>
      <c r="U41" s="230"/>
      <c r="V41" s="257">
        <f t="shared" si="5"/>
        <v>0</v>
      </c>
      <c r="W41" s="50">
        <f>IF(OR(K41="",O41="Mut+ext"),0,IF(ISERROR(U41+T41*VLOOKUP(K41,Paramétrage!$C$6:$E$29,3,0))=TRUE,V41,U41+T41*VLOOKUP(K41,Paramétrage!$C$6:$E$29,3,0)))</f>
        <v>0</v>
      </c>
      <c r="X41" s="178" t="s">
        <v>118</v>
      </c>
      <c r="Y41" s="176"/>
      <c r="Z41" s="179"/>
      <c r="AA41" s="152"/>
      <c r="AB41" s="19"/>
      <c r="AC41" s="33">
        <f>IF(F41="",0,IF(I41="",0,IF(SUMIF($F$31:$F$42,F41,$M$31:$M$42)=0,0,IF(OR(J41="",I41="obligatoire"),AD41/SUMIF($F$31:$F$42,F41,$M$31:$M$42),AD41/(SUMIF($F$31:$F$42,F41,$M$31:$M$42)/J41)))))</f>
        <v>10</v>
      </c>
      <c r="AD41" s="232">
        <f t="shared" si="6"/>
        <v>400</v>
      </c>
    </row>
    <row r="42" spans="1:30">
      <c r="A42" s="217"/>
      <c r="B42" s="225"/>
      <c r="C42" s="233"/>
      <c r="D42" s="234"/>
      <c r="E42" s="261"/>
      <c r="F42" s="165"/>
      <c r="G42" s="67"/>
      <c r="H42" s="25"/>
      <c r="I42" s="24"/>
      <c r="J42" s="17"/>
      <c r="K42" s="166"/>
      <c r="L42" s="21"/>
      <c r="M42" s="236"/>
      <c r="N42" s="160"/>
      <c r="O42" s="18"/>
      <c r="P42" s="175"/>
      <c r="Q42" s="176"/>
      <c r="R42" s="177"/>
      <c r="S42" s="49">
        <f>IF(OR(N42="",K42=Paramétrage!$C$10,K42=Paramétrage!$C$13,K42=Paramétrage!$C$17,K42=Paramétrage!$C$20,K42=Paramétrage!$C$24,K42=Paramétrage!$C$27,AND(K42&lt;&gt;Paramétrage!$C$9,O42="Mut+ext")),0,ROUNDUP(M42/N42,0))</f>
        <v>0</v>
      </c>
      <c r="T42" s="256">
        <f>IF(OR(K42="",O42="Mut+ext"),0,IF(VLOOKUP(K42,Paramétrage!$C$6:$E$29,2,0)=0,0,IF(N42="","saisir capacité",L42*S42*VLOOKUP(K42,Paramétrage!$C$6:$E$29,2,0))))</f>
        <v>0</v>
      </c>
      <c r="U42" s="230"/>
      <c r="V42" s="257">
        <f t="shared" si="5"/>
        <v>0</v>
      </c>
      <c r="W42" s="50">
        <f>IF(OR(K42="",O42="Mut+ext"),0,IF(ISERROR(U42+T42*VLOOKUP(K42,Paramétrage!$C$6:$E$29,3,0))=TRUE,V42,U42+T42*VLOOKUP(K42,Paramétrage!$C$6:$E$29,3,0)))</f>
        <v>0</v>
      </c>
      <c r="X42" s="178"/>
      <c r="Y42" s="176"/>
      <c r="Z42" s="179"/>
      <c r="AA42" s="152"/>
      <c r="AB42" s="19"/>
      <c r="AC42" s="33">
        <f>IF(F42="",0,IF(I42="",0,IF(SUMIF($F$31:$F$42,F42,$M$31:$M$42)=0,0,IF(OR(J42="",I42="obligatoire"),AD42/SUMIF($F$31:$F$42,F42,$M$31:$M$42),AD42/(SUMIF($F$31:$F$42,F42,$M$31:$M$42)/J42)))))</f>
        <v>0</v>
      </c>
      <c r="AD42" s="232">
        <f t="shared" si="6"/>
        <v>0</v>
      </c>
    </row>
    <row r="43" spans="1:30">
      <c r="A43" s="217"/>
      <c r="B43" s="225"/>
      <c r="C43" s="262"/>
      <c r="D43" s="263"/>
      <c r="E43" s="264"/>
      <c r="F43" s="264"/>
      <c r="G43" s="74"/>
      <c r="H43" s="66"/>
      <c r="I43" s="75"/>
      <c r="J43" s="42"/>
      <c r="K43" s="265"/>
      <c r="L43" s="76">
        <f>AC43</f>
        <v>54</v>
      </c>
      <c r="M43" s="266"/>
      <c r="N43" s="266"/>
      <c r="O43" s="45"/>
      <c r="P43" s="43"/>
      <c r="Q43" s="43"/>
      <c r="R43" s="44"/>
      <c r="S43" s="60"/>
      <c r="T43" s="267">
        <f>SUM(T31:T42)</f>
        <v>66</v>
      </c>
      <c r="U43" s="265">
        <f>SUM(U31:U42)</f>
        <v>0</v>
      </c>
      <c r="V43" s="268">
        <f>SUM(V31:V42)</f>
        <v>66</v>
      </c>
      <c r="W43" s="46">
        <f>SUM(W31:W42)</f>
        <v>66</v>
      </c>
      <c r="X43" s="61"/>
      <c r="Y43" s="62"/>
      <c r="Z43" s="63"/>
      <c r="AA43" s="64"/>
      <c r="AB43" s="65"/>
      <c r="AC43" s="58">
        <f>SUM(AC31:AC42)</f>
        <v>54</v>
      </c>
      <c r="AD43" s="59">
        <f>SUM(AD31:AD42)</f>
        <v>2160</v>
      </c>
    </row>
    <row r="44" spans="1:30" ht="15.75" customHeight="1">
      <c r="A44" s="217"/>
      <c r="B44" s="225" t="s">
        <v>113</v>
      </c>
      <c r="C44" s="226"/>
      <c r="D44" s="227"/>
      <c r="E44" s="244"/>
      <c r="F44" s="165"/>
      <c r="G44" s="27"/>
      <c r="H44" s="25"/>
      <c r="I44" s="31"/>
      <c r="J44" s="17"/>
      <c r="K44" s="166"/>
      <c r="L44" s="22"/>
      <c r="M44" s="159"/>
      <c r="N44" s="160"/>
      <c r="O44" s="20"/>
      <c r="P44" s="175"/>
      <c r="Q44" s="176"/>
      <c r="R44" s="177"/>
      <c r="S44" s="49">
        <f>IF(OR(N44="",K44=Paramétrage!$C$10,K44=Paramétrage!$C$13,K44=Paramétrage!$C$17,K44=Paramétrage!$C$20,K44=Paramétrage!$C$24,K44=Paramétrage!$C$27,AND(K44&lt;&gt;Paramétrage!$C$9,O44="Mut+ext")),0,ROUNDUP(M44/N44,0))</f>
        <v>0</v>
      </c>
      <c r="T44" s="256">
        <f>IF(OR(K44="",O44="Mut+ext"),0,IF(VLOOKUP(K44,Paramétrage!$C$6:$E$29,2,0)=0,0,IF(N44="","saisir capacité",L44*S44*VLOOKUP(K44,Paramétrage!$C$6:$E$29,2,0))))</f>
        <v>0</v>
      </c>
      <c r="U44" s="230"/>
      <c r="V44" s="257">
        <f t="shared" ref="V44:V53" si="7">IF(OR(K44="",O44="Mut+ext"),0,IF(ISERROR(T44+U44)=TRUE,T44,T44+U44))</f>
        <v>0</v>
      </c>
      <c r="W44" s="50">
        <f>IF(OR(K44="",O44="Mut+ext"),0,IF(ISERROR(U44+T44*VLOOKUP(K44,Paramétrage!$C$6:$E$29,3,0))=TRUE,V44,U44+T44*VLOOKUP(K44,Paramétrage!$C$6:$E$29,3,0)))</f>
        <v>0</v>
      </c>
      <c r="X44" s="178"/>
      <c r="Y44" s="176"/>
      <c r="Z44" s="179"/>
      <c r="AA44" s="32"/>
      <c r="AB44" s="19"/>
      <c r="AC44" s="33">
        <f>IF(F44="",0,IF(I44="",0,IF(SUMIF($F$44:$F$53,F44,$M$44:$M$53)=0,0,IF(OR(J44="",I44="obligatoire"),AD44/SUMIF($F$44:$F$53,F44,$M$44:$M$53),AD44/(SUMIF($F$44:$F$53,F44,$M$44:$M$53)/J44)))))</f>
        <v>0</v>
      </c>
      <c r="AD44" s="232">
        <f>L44*M44</f>
        <v>0</v>
      </c>
    </row>
    <row r="45" spans="1:30">
      <c r="A45" s="217"/>
      <c r="B45" s="225"/>
      <c r="C45" s="233"/>
      <c r="D45" s="234"/>
      <c r="E45" s="244"/>
      <c r="F45" s="165"/>
      <c r="G45" s="27"/>
      <c r="H45" s="25"/>
      <c r="I45" s="31"/>
      <c r="J45" s="17"/>
      <c r="K45" s="166"/>
      <c r="L45" s="22"/>
      <c r="M45" s="159"/>
      <c r="N45" s="160"/>
      <c r="O45" s="18"/>
      <c r="P45" s="175"/>
      <c r="Q45" s="176"/>
      <c r="R45" s="177"/>
      <c r="S45" s="49">
        <f>IF(OR(N45="",K45=Paramétrage!$C$10,K45=Paramétrage!$C$13,K45=Paramétrage!$C$17,K45=Paramétrage!$C$20,K45=Paramétrage!$C$24,K45=Paramétrage!$C$27,AND(K45&lt;&gt;Paramétrage!$C$9,O45="Mut+ext")),0,ROUNDUP(M45/N45,0))</f>
        <v>0</v>
      </c>
      <c r="T45" s="256">
        <f>IF(OR(K45="",O45="Mut+ext"),0,IF(VLOOKUP(K45,Paramétrage!$C$6:$E$29,2,0)=0,0,IF(N45="","saisir capacité",L45*S45*VLOOKUP(K45,Paramétrage!$C$6:$E$29,2,0))))</f>
        <v>0</v>
      </c>
      <c r="U45" s="230"/>
      <c r="V45" s="257">
        <f t="shared" si="7"/>
        <v>0</v>
      </c>
      <c r="W45" s="50">
        <f>IF(OR(K45="",O45="Mut+ext"),0,IF(ISERROR(U45+T45*VLOOKUP(K45,Paramétrage!$C$6:$E$29,3,0))=TRUE,V45,U45+T45*VLOOKUP(K45,Paramétrage!$C$6:$E$29,3,0)))</f>
        <v>0</v>
      </c>
      <c r="X45" s="178"/>
      <c r="Y45" s="176"/>
      <c r="Z45" s="179"/>
      <c r="AA45" s="152"/>
      <c r="AB45" s="19"/>
      <c r="AC45" s="33">
        <f t="shared" ref="AC45:AC53" si="8">IF(F45="",0,IF(I45="",0,IF(SUMIF($F$44:$F$53,F45,$M$44:$M$53)=0,0,IF(OR(J45="",I45="obligatoire"),AD45/SUMIF($F$44:$F$53,F45,$M$44:$M$53),AD45/(SUMIF($F$44:$F$53,F45,$M$44:$M$53)/J45)))))</f>
        <v>0</v>
      </c>
      <c r="AD45" s="232">
        <f t="shared" ref="AD45:AD53" si="9">L45*M45</f>
        <v>0</v>
      </c>
    </row>
    <row r="46" spans="1:30">
      <c r="A46" s="217"/>
      <c r="B46" s="225"/>
      <c r="C46" s="233"/>
      <c r="D46" s="234"/>
      <c r="E46" s="244"/>
      <c r="F46" s="165"/>
      <c r="G46" s="27"/>
      <c r="H46" s="25"/>
      <c r="I46" s="31"/>
      <c r="J46" s="17"/>
      <c r="K46" s="166"/>
      <c r="L46" s="22"/>
      <c r="M46" s="159"/>
      <c r="N46" s="160"/>
      <c r="O46" s="18"/>
      <c r="P46" s="175"/>
      <c r="Q46" s="176"/>
      <c r="R46" s="177"/>
      <c r="S46" s="49">
        <f>IF(OR(N46="",K46=Paramétrage!$C$10,K46=Paramétrage!$C$13,K46=Paramétrage!$C$17,K46=Paramétrage!$C$20,K46=Paramétrage!$C$24,K46=Paramétrage!$C$27,AND(K46&lt;&gt;Paramétrage!$C$9,O46="Mut+ext")),0,ROUNDUP(M46/N46,0))</f>
        <v>0</v>
      </c>
      <c r="T46" s="256">
        <f>IF(OR(K46="",O46="Mut+ext"),0,IF(VLOOKUP(K46,Paramétrage!$C$6:$E$29,2,0)=0,0,IF(N46="","saisir capacité",L46*S46*VLOOKUP(K46,Paramétrage!$C$6:$E$29,2,0))))</f>
        <v>0</v>
      </c>
      <c r="U46" s="230"/>
      <c r="V46" s="257">
        <f t="shared" si="7"/>
        <v>0</v>
      </c>
      <c r="W46" s="50">
        <f>IF(OR(K46="",O46="Mut+ext"),0,IF(ISERROR(U46+T46*VLOOKUP(K46,Paramétrage!$C$6:$E$29,3,0))=TRUE,V46,U46+T46*VLOOKUP(K46,Paramétrage!$C$6:$E$29,3,0)))</f>
        <v>0</v>
      </c>
      <c r="X46" s="178"/>
      <c r="Y46" s="176"/>
      <c r="Z46" s="179"/>
      <c r="AA46" s="152"/>
      <c r="AB46" s="19"/>
      <c r="AC46" s="33">
        <f t="shared" si="8"/>
        <v>0</v>
      </c>
      <c r="AD46" s="232">
        <f t="shared" si="9"/>
        <v>0</v>
      </c>
    </row>
    <row r="47" spans="1:30">
      <c r="A47" s="217"/>
      <c r="B47" s="225"/>
      <c r="C47" s="233"/>
      <c r="D47" s="234"/>
      <c r="E47" s="244"/>
      <c r="F47" s="165"/>
      <c r="G47" s="27"/>
      <c r="H47" s="25"/>
      <c r="I47" s="31"/>
      <c r="J47" s="17"/>
      <c r="K47" s="166"/>
      <c r="L47" s="22"/>
      <c r="M47" s="159"/>
      <c r="N47" s="160"/>
      <c r="O47" s="18"/>
      <c r="P47" s="175"/>
      <c r="Q47" s="176"/>
      <c r="R47" s="177"/>
      <c r="S47" s="49">
        <f>IF(OR(N47="",K47=Paramétrage!$C$10,K47=Paramétrage!$C$13,K47=Paramétrage!$C$17,K47=Paramétrage!$C$20,K47=Paramétrage!$C$24,K47=Paramétrage!$C$27,AND(K47&lt;&gt;Paramétrage!$C$9,O47="Mut+ext")),0,ROUNDUP(M47/N47,0))</f>
        <v>0</v>
      </c>
      <c r="T47" s="256">
        <f>IF(OR(K47="",O47="Mut+ext"),0,IF(VLOOKUP(K47,Paramétrage!$C$6:$E$29,2,0)=0,0,IF(N47="","saisir capacité",L47*S47*VLOOKUP(K47,Paramétrage!$C$6:$E$29,2,0))))</f>
        <v>0</v>
      </c>
      <c r="U47" s="230"/>
      <c r="V47" s="257">
        <f t="shared" si="7"/>
        <v>0</v>
      </c>
      <c r="W47" s="50">
        <f>IF(OR(K47="",O47="Mut+ext"),0,IF(ISERROR(U47+T47*VLOOKUP(K47,Paramétrage!$C$6:$E$29,3,0))=TRUE,V47,U47+T47*VLOOKUP(K47,Paramétrage!$C$6:$E$29,3,0)))</f>
        <v>0</v>
      </c>
      <c r="X47" s="178"/>
      <c r="Y47" s="176"/>
      <c r="Z47" s="179"/>
      <c r="AA47" s="26"/>
      <c r="AB47" s="19"/>
      <c r="AC47" s="33">
        <f>IF(F47="",0,IF(I47="",0,IF(SUMIF($F$44:$F$53,F47,$M$44:$M$53)=0,0,IF(OR(J47="",I47="obligatoire"),AD47/SUMIF($F$44:$F$53,F47,$M$44:$M$53),AD47/(SUMIF($F$44:$F$53,F47,$M$44:$M$53)/J47)))))</f>
        <v>0</v>
      </c>
      <c r="AD47" s="232">
        <f t="shared" si="9"/>
        <v>0</v>
      </c>
    </row>
    <row r="48" spans="1:30">
      <c r="A48" s="217"/>
      <c r="B48" s="225"/>
      <c r="C48" s="233"/>
      <c r="D48" s="234"/>
      <c r="E48" s="244"/>
      <c r="F48" s="165"/>
      <c r="G48" s="27"/>
      <c r="H48" s="25"/>
      <c r="I48" s="31"/>
      <c r="J48" s="17"/>
      <c r="K48" s="166"/>
      <c r="L48" s="22"/>
      <c r="M48" s="159"/>
      <c r="N48" s="160"/>
      <c r="O48" s="18"/>
      <c r="P48" s="175"/>
      <c r="Q48" s="176"/>
      <c r="R48" s="177"/>
      <c r="S48" s="49">
        <f>IF(OR(N48="",K48=Paramétrage!$C$10,K48=Paramétrage!$C$13,K48=Paramétrage!$C$17,K48=Paramétrage!$C$20,K48=Paramétrage!$C$24,K48=Paramétrage!$C$27,AND(K48&lt;&gt;Paramétrage!$C$9,O48="Mut+ext")),0,ROUNDUP(M48/N48,0))</f>
        <v>0</v>
      </c>
      <c r="T48" s="256">
        <f>IF(OR(K48="",O48="Mut+ext"),0,IF(VLOOKUP(K48,Paramétrage!$C$6:$E$29,2,0)=0,0,IF(N48="","saisir capacité",L48*S48*VLOOKUP(K48,Paramétrage!$C$6:$E$29,2,0))))</f>
        <v>0</v>
      </c>
      <c r="U48" s="230"/>
      <c r="V48" s="257">
        <f t="shared" si="7"/>
        <v>0</v>
      </c>
      <c r="W48" s="50">
        <f>IF(OR(K48="",O48="Mut+ext"),0,IF(ISERROR(U48+T48*VLOOKUP(K48,Paramétrage!$C$6:$E$29,3,0))=TRUE,V48,U48+T48*VLOOKUP(K48,Paramétrage!$C$6:$E$29,3,0)))</f>
        <v>0</v>
      </c>
      <c r="X48" s="178"/>
      <c r="Y48" s="176"/>
      <c r="Z48" s="179"/>
      <c r="AA48" s="152"/>
      <c r="AB48" s="19"/>
      <c r="AC48" s="33">
        <f t="shared" si="8"/>
        <v>0</v>
      </c>
      <c r="AD48" s="232">
        <f t="shared" si="9"/>
        <v>0</v>
      </c>
    </row>
    <row r="49" spans="1:30">
      <c r="A49" s="217"/>
      <c r="B49" s="225"/>
      <c r="C49" s="233"/>
      <c r="D49" s="234"/>
      <c r="E49" s="244"/>
      <c r="F49" s="165"/>
      <c r="G49" s="67"/>
      <c r="H49" s="25"/>
      <c r="I49" s="24"/>
      <c r="J49" s="17"/>
      <c r="K49" s="166"/>
      <c r="L49" s="21"/>
      <c r="M49" s="236"/>
      <c r="N49" s="160"/>
      <c r="O49" s="18"/>
      <c r="P49" s="175"/>
      <c r="Q49" s="176"/>
      <c r="R49" s="177"/>
      <c r="S49" s="49">
        <f>IF(OR(N49="",K49=Paramétrage!$C$10,K49=Paramétrage!$C$13,K49=Paramétrage!$C$17,K49=Paramétrage!$C$20,K49=Paramétrage!$C$24,K49=Paramétrage!$C$27,AND(K49&lt;&gt;Paramétrage!$C$9,O49="Mut+ext")),0,ROUNDUP(M49/N49,0))</f>
        <v>0</v>
      </c>
      <c r="T49" s="256">
        <f>IF(OR(K49="",O49="Mut+ext"),0,IF(VLOOKUP(K49,Paramétrage!$C$6:$E$29,2,0)=0,0,IF(N49="","saisir capacité",L49*S49*VLOOKUP(K49,Paramétrage!$C$6:$E$29,2,0))))</f>
        <v>0</v>
      </c>
      <c r="U49" s="230"/>
      <c r="V49" s="257">
        <f t="shared" si="7"/>
        <v>0</v>
      </c>
      <c r="W49" s="50">
        <f>IF(OR(K49="",O49="Mut+ext"),0,IF(ISERROR(U49+T49*VLOOKUP(K49,Paramétrage!$C$6:$E$29,3,0))=TRUE,V49,U49+T49*VLOOKUP(K49,Paramétrage!$C$6:$E$29,3,0)))</f>
        <v>0</v>
      </c>
      <c r="X49" s="178"/>
      <c r="Y49" s="176"/>
      <c r="Z49" s="179"/>
      <c r="AA49" s="152"/>
      <c r="AB49" s="19"/>
      <c r="AC49" s="33">
        <f>IF(F49="",0,IF(I49="",0,IF(SUMIF($F$44:$F$53,F49,$M$44:$M$53)=0,0,IF(OR(J49="",I49="obligatoire"),AD49/SUMIF($F$44:$F$53,F49,$M$44:$M$53),AD49/(SUMIF($F$44:$F$53,F49,$M$44:$M$53)/J49)))))</f>
        <v>0</v>
      </c>
      <c r="AD49" s="232">
        <f t="shared" si="9"/>
        <v>0</v>
      </c>
    </row>
    <row r="50" spans="1:30">
      <c r="A50" s="217"/>
      <c r="B50" s="225"/>
      <c r="C50" s="233"/>
      <c r="D50" s="234"/>
      <c r="E50" s="244"/>
      <c r="F50" s="165"/>
      <c r="G50" s="67"/>
      <c r="H50" s="25"/>
      <c r="I50" s="24"/>
      <c r="J50" s="17"/>
      <c r="K50" s="166"/>
      <c r="L50" s="21"/>
      <c r="M50" s="159"/>
      <c r="N50" s="160"/>
      <c r="O50" s="18"/>
      <c r="P50" s="175"/>
      <c r="Q50" s="176"/>
      <c r="R50" s="177"/>
      <c r="S50" s="49">
        <f>IF(OR(N50="",K50=Paramétrage!$C$10,K50=Paramétrage!$C$13,K50=Paramétrage!$C$17,K50=Paramétrage!$C$20,K50=Paramétrage!$C$24,K50=Paramétrage!$C$27,AND(K50&lt;&gt;Paramétrage!$C$9,O50="Mut+ext")),0,ROUNDUP(M50/N50,0))</f>
        <v>0</v>
      </c>
      <c r="T50" s="256">
        <f>IF(OR(K50="",O50="Mut+ext"),0,IF(VLOOKUP(K50,Paramétrage!$C$6:$E$29,2,0)=0,0,IF(N50="","saisir capacité",L50*S50*VLOOKUP(K50,Paramétrage!$C$6:$E$29,2,0))))</f>
        <v>0</v>
      </c>
      <c r="U50" s="230"/>
      <c r="V50" s="257">
        <f t="shared" si="7"/>
        <v>0</v>
      </c>
      <c r="W50" s="50">
        <f>IF(OR(K50="",O50="Mut+ext"),0,IF(ISERROR(U50+T50*VLOOKUP(K50,Paramétrage!$C$6:$E$29,3,0))=TRUE,V50,U50+T50*VLOOKUP(K50,Paramétrage!$C$6:$E$29,3,0)))</f>
        <v>0</v>
      </c>
      <c r="X50" s="178"/>
      <c r="Y50" s="176"/>
      <c r="Z50" s="179"/>
      <c r="AA50" s="152"/>
      <c r="AB50" s="19"/>
      <c r="AC50" s="33">
        <f t="shared" si="8"/>
        <v>0</v>
      </c>
      <c r="AD50" s="232">
        <f t="shared" si="9"/>
        <v>0</v>
      </c>
    </row>
    <row r="51" spans="1:30">
      <c r="A51" s="217"/>
      <c r="B51" s="225"/>
      <c r="C51" s="233"/>
      <c r="D51" s="234"/>
      <c r="E51" s="244"/>
      <c r="F51" s="165"/>
      <c r="G51" s="27"/>
      <c r="H51" s="25"/>
      <c r="I51" s="31"/>
      <c r="J51" s="17"/>
      <c r="K51" s="166"/>
      <c r="L51" s="22"/>
      <c r="M51" s="159"/>
      <c r="N51" s="160"/>
      <c r="O51" s="18"/>
      <c r="P51" s="175"/>
      <c r="Q51" s="176"/>
      <c r="R51" s="177"/>
      <c r="S51" s="49">
        <f>IF(OR(N51="",K51=Paramétrage!$C$10,K51=Paramétrage!$C$13,K51=Paramétrage!$C$17,K51=Paramétrage!$C$20,K51=Paramétrage!$C$24,K51=Paramétrage!$C$27,AND(K51&lt;&gt;Paramétrage!$C$9,O51="Mut+ext")),0,ROUNDUP(M51/N51,0))</f>
        <v>0</v>
      </c>
      <c r="T51" s="256">
        <f>IF(OR(K51="",O51="Mut+ext"),0,IF(VLOOKUP(K51,Paramétrage!$C$6:$E$29,2,0)=0,0,IF(N51="","saisir capacité",L51*S51*VLOOKUP(K51,Paramétrage!$C$6:$E$29,2,0))))</f>
        <v>0</v>
      </c>
      <c r="U51" s="230"/>
      <c r="V51" s="257">
        <f t="shared" si="7"/>
        <v>0</v>
      </c>
      <c r="W51" s="50">
        <f>IF(OR(K51="",O51="Mut+ext"),0,IF(ISERROR(U51+T51*VLOOKUP(K51,Paramétrage!$C$6:$E$29,3,0))=TRUE,V51,U51+T51*VLOOKUP(K51,Paramétrage!$C$6:$E$29,3,0)))</f>
        <v>0</v>
      </c>
      <c r="X51" s="178"/>
      <c r="Y51" s="176"/>
      <c r="Z51" s="179"/>
      <c r="AA51" s="26"/>
      <c r="AB51" s="19"/>
      <c r="AC51" s="33">
        <f t="shared" si="8"/>
        <v>0</v>
      </c>
      <c r="AD51" s="232">
        <f t="shared" si="9"/>
        <v>0</v>
      </c>
    </row>
    <row r="52" spans="1:30">
      <c r="A52" s="217"/>
      <c r="B52" s="225"/>
      <c r="C52" s="233"/>
      <c r="D52" s="234"/>
      <c r="E52" s="244"/>
      <c r="F52" s="165"/>
      <c r="G52" s="27"/>
      <c r="H52" s="25"/>
      <c r="I52" s="31"/>
      <c r="J52" s="17"/>
      <c r="K52" s="166"/>
      <c r="L52" s="22"/>
      <c r="M52" s="159"/>
      <c r="N52" s="160"/>
      <c r="O52" s="18"/>
      <c r="P52" s="175"/>
      <c r="Q52" s="176"/>
      <c r="R52" s="177"/>
      <c r="S52" s="49">
        <f>IF(OR(N52="",K52=Paramétrage!$C$10,K52=Paramétrage!$C$13,K52=Paramétrage!$C$17,K52=Paramétrage!$C$20,K52=Paramétrage!$C$24,K52=Paramétrage!$C$27,AND(K52&lt;&gt;Paramétrage!$C$9,O52="Mut+ext")),0,ROUNDUP(M52/N52,0))</f>
        <v>0</v>
      </c>
      <c r="T52" s="256">
        <f>IF(OR(K52="",O52="Mut+ext"),0,IF(VLOOKUP(K52,Paramétrage!$C$6:$E$29,2,0)=0,0,IF(N52="","saisir capacité",L52*S52*VLOOKUP(K52,Paramétrage!$C$6:$E$29,2,0))))</f>
        <v>0</v>
      </c>
      <c r="U52" s="230"/>
      <c r="V52" s="257">
        <f t="shared" si="7"/>
        <v>0</v>
      </c>
      <c r="W52" s="50">
        <f>IF(OR(K52="",O52="Mut+ext"),0,IF(ISERROR(U52+T52*VLOOKUP(K52,Paramétrage!$C$6:$E$29,3,0))=TRUE,V52,U52+T52*VLOOKUP(K52,Paramétrage!$C$6:$E$29,3,0)))</f>
        <v>0</v>
      </c>
      <c r="X52" s="178"/>
      <c r="Y52" s="176"/>
      <c r="Z52" s="179"/>
      <c r="AA52" s="152"/>
      <c r="AB52" s="19"/>
      <c r="AC52" s="33">
        <f t="shared" si="8"/>
        <v>0</v>
      </c>
      <c r="AD52" s="232">
        <f t="shared" si="9"/>
        <v>0</v>
      </c>
    </row>
    <row r="53" spans="1:30">
      <c r="A53" s="217"/>
      <c r="B53" s="225"/>
      <c r="C53" s="233"/>
      <c r="D53" s="234"/>
      <c r="E53" s="244"/>
      <c r="F53" s="165"/>
      <c r="G53" s="67"/>
      <c r="H53" s="25"/>
      <c r="I53" s="24"/>
      <c r="J53" s="17"/>
      <c r="K53" s="166"/>
      <c r="L53" s="21"/>
      <c r="M53" s="236"/>
      <c r="N53" s="160"/>
      <c r="O53" s="18"/>
      <c r="P53" s="175"/>
      <c r="Q53" s="176"/>
      <c r="R53" s="177"/>
      <c r="S53" s="49">
        <f>IF(OR(N53="",K53=Paramétrage!$C$10,K53=Paramétrage!$C$13,K53=Paramétrage!$C$17,K53=Paramétrage!$C$20,K53=Paramétrage!$C$24,K53=Paramétrage!$C$27,AND(K53&lt;&gt;Paramétrage!$C$9,O53="Mut+ext")),0,ROUNDUP(M53/N53,0))</f>
        <v>0</v>
      </c>
      <c r="T53" s="256">
        <f>IF(OR(K53="",O53="Mut+ext"),0,IF(VLOOKUP(K53,Paramétrage!$C$6:$E$29,2,0)=0,0,IF(N53="","saisir capacité",L53*S53*VLOOKUP(K53,Paramétrage!$C$6:$E$29,2,0))))</f>
        <v>0</v>
      </c>
      <c r="U53" s="230"/>
      <c r="V53" s="257">
        <f t="shared" si="7"/>
        <v>0</v>
      </c>
      <c r="W53" s="50">
        <f>IF(OR(K53="",O53="Mut+ext"),0,IF(ISERROR(U53+T53*VLOOKUP(K53,Paramétrage!$C$6:$E$29,3,0))=TRUE,V53,U53+T53*VLOOKUP(K53,Paramétrage!$C$6:$E$29,3,0)))</f>
        <v>0</v>
      </c>
      <c r="X53" s="178"/>
      <c r="Y53" s="176"/>
      <c r="Z53" s="179"/>
      <c r="AA53" s="152"/>
      <c r="AB53" s="19"/>
      <c r="AC53" s="33">
        <f t="shared" si="8"/>
        <v>0</v>
      </c>
      <c r="AD53" s="232">
        <f t="shared" si="9"/>
        <v>0</v>
      </c>
    </row>
    <row r="54" spans="1:30">
      <c r="A54" s="217"/>
      <c r="B54" s="225"/>
      <c r="C54" s="262"/>
      <c r="D54" s="263"/>
      <c r="E54" s="264"/>
      <c r="F54" s="264"/>
      <c r="G54" s="74"/>
      <c r="H54" s="66"/>
      <c r="I54" s="75"/>
      <c r="J54" s="42"/>
      <c r="K54" s="265"/>
      <c r="L54" s="76">
        <f>AC54</f>
        <v>0</v>
      </c>
      <c r="M54" s="266"/>
      <c r="N54" s="266"/>
      <c r="O54" s="45"/>
      <c r="P54" s="43"/>
      <c r="Q54" s="43"/>
      <c r="R54" s="44"/>
      <c r="S54" s="60"/>
      <c r="T54" s="267">
        <f>SUM(T44:T53)</f>
        <v>0</v>
      </c>
      <c r="U54" s="265">
        <f>SUM(U44:U53)</f>
        <v>0</v>
      </c>
      <c r="V54" s="268">
        <f>SUM(V44:V53)</f>
        <v>0</v>
      </c>
      <c r="W54" s="46">
        <f>SUM(W44:W53)</f>
        <v>0</v>
      </c>
      <c r="X54" s="61"/>
      <c r="Y54" s="62"/>
      <c r="Z54" s="63"/>
      <c r="AA54" s="64"/>
      <c r="AB54" s="65"/>
      <c r="AC54" s="58">
        <f>SUM(AC44:AC53)</f>
        <v>0</v>
      </c>
      <c r="AD54" s="59">
        <f>SUM(AD44:AD53)</f>
        <v>0</v>
      </c>
    </row>
    <row r="55" spans="1:30" ht="16.149999999999999" thickBot="1">
      <c r="A55" s="218"/>
      <c r="B55" s="107"/>
      <c r="C55" s="107"/>
      <c r="D55" s="108"/>
      <c r="E55" s="109"/>
      <c r="F55" s="110"/>
      <c r="G55" s="111"/>
      <c r="H55" s="112"/>
      <c r="I55" s="113"/>
      <c r="J55" s="114"/>
      <c r="K55" s="115"/>
      <c r="L55" s="116">
        <f>L54+L43</f>
        <v>54</v>
      </c>
      <c r="M55" s="112"/>
      <c r="N55" s="117"/>
      <c r="O55" s="118"/>
      <c r="P55" s="119"/>
      <c r="Q55" s="119"/>
      <c r="R55" s="120"/>
      <c r="S55" s="121"/>
      <c r="T55" s="122">
        <f>T43+T54</f>
        <v>66</v>
      </c>
      <c r="U55" s="115"/>
      <c r="V55" s="122">
        <f t="shared" ref="V55:W55" si="10">V43+V54</f>
        <v>66</v>
      </c>
      <c r="W55" s="122">
        <f t="shared" si="10"/>
        <v>66</v>
      </c>
      <c r="X55" s="123"/>
      <c r="Y55" s="124"/>
      <c r="Z55" s="125"/>
      <c r="AA55" s="126"/>
      <c r="AB55" s="127"/>
      <c r="AC55" s="72"/>
      <c r="AD55" s="73"/>
    </row>
    <row r="56" spans="1:30" ht="18" customHeight="1"/>
  </sheetData>
  <sheetProtection algorithmName="SHA-512" hashValue="E1SRI8F927rtfFa5qXXsOdIuDjdYMRvZJEAJ6tKxWi81QuEUZ4rZrChHNcpANLTLU8vVHKPkLhGGhrOPmgMiQA==" saltValue="fGkK/j5hTVLsoVBzTqn2ag==" spinCount="100000" sheet="1" formatCells="0" formatRows="0" insertRows="0" autoFilter="0"/>
  <mergeCells count="111">
    <mergeCell ref="P52:R52"/>
    <mergeCell ref="X52:Z52"/>
    <mergeCell ref="P53:R53"/>
    <mergeCell ref="X53:Z53"/>
    <mergeCell ref="P49:R49"/>
    <mergeCell ref="X49:Z49"/>
    <mergeCell ref="P50:R50"/>
    <mergeCell ref="X50:Z50"/>
    <mergeCell ref="P51:R51"/>
    <mergeCell ref="X51:Z51"/>
    <mergeCell ref="X38:Z38"/>
    <mergeCell ref="P40:R40"/>
    <mergeCell ref="X40:Z40"/>
    <mergeCell ref="X45:Z45"/>
    <mergeCell ref="P46:R46"/>
    <mergeCell ref="X46:Z46"/>
    <mergeCell ref="P47:R47"/>
    <mergeCell ref="X47:Z47"/>
    <mergeCell ref="P48:R48"/>
    <mergeCell ref="X48:Z48"/>
    <mergeCell ref="P41:R41"/>
    <mergeCell ref="X41:Z41"/>
    <mergeCell ref="P42:R42"/>
    <mergeCell ref="X42:Z42"/>
    <mergeCell ref="P35:R35"/>
    <mergeCell ref="X35:Z35"/>
    <mergeCell ref="P36:R36"/>
    <mergeCell ref="X36:Z36"/>
    <mergeCell ref="P28:R28"/>
    <mergeCell ref="X28:Z28"/>
    <mergeCell ref="A31:A55"/>
    <mergeCell ref="B31:B43"/>
    <mergeCell ref="C31:D42"/>
    <mergeCell ref="E31:E42"/>
    <mergeCell ref="P31:R31"/>
    <mergeCell ref="X31:Z31"/>
    <mergeCell ref="P32:R32"/>
    <mergeCell ref="X32:Z32"/>
    <mergeCell ref="A6:A30"/>
    <mergeCell ref="B44:B54"/>
    <mergeCell ref="C44:D53"/>
    <mergeCell ref="E44:E53"/>
    <mergeCell ref="P44:R44"/>
    <mergeCell ref="X44:Z44"/>
    <mergeCell ref="P45:R45"/>
    <mergeCell ref="P37:R37"/>
    <mergeCell ref="X37:Z37"/>
    <mergeCell ref="P38:R38"/>
    <mergeCell ref="X27:Z27"/>
    <mergeCell ref="X21:Z21"/>
    <mergeCell ref="P22:R22"/>
    <mergeCell ref="X22:Z22"/>
    <mergeCell ref="P23:R23"/>
    <mergeCell ref="X23:Z23"/>
    <mergeCell ref="P24:R24"/>
    <mergeCell ref="X24:Z24"/>
    <mergeCell ref="P33:R33"/>
    <mergeCell ref="X33:Z33"/>
    <mergeCell ref="P17:R17"/>
    <mergeCell ref="X17:Z17"/>
    <mergeCell ref="B19:B29"/>
    <mergeCell ref="C19:D28"/>
    <mergeCell ref="E19:E28"/>
    <mergeCell ref="P19:R19"/>
    <mergeCell ref="X19:Z19"/>
    <mergeCell ref="P20:R20"/>
    <mergeCell ref="X20:Z20"/>
    <mergeCell ref="P21:R21"/>
    <mergeCell ref="B6:B18"/>
    <mergeCell ref="C6:D17"/>
    <mergeCell ref="E6:E17"/>
    <mergeCell ref="P6:R6"/>
    <mergeCell ref="X6:Z6"/>
    <mergeCell ref="P7:R7"/>
    <mergeCell ref="X7:Z7"/>
    <mergeCell ref="P8:R8"/>
    <mergeCell ref="X8:Z8"/>
    <mergeCell ref="P25:R25"/>
    <mergeCell ref="X25:Z25"/>
    <mergeCell ref="P26:R26"/>
    <mergeCell ref="X26:Z26"/>
    <mergeCell ref="P27:R27"/>
    <mergeCell ref="P13:R13"/>
    <mergeCell ref="X13:Z13"/>
    <mergeCell ref="P15:R15"/>
    <mergeCell ref="X15:Z15"/>
    <mergeCell ref="P16:R16"/>
    <mergeCell ref="X16:Z16"/>
    <mergeCell ref="P10:R10"/>
    <mergeCell ref="X10:Z10"/>
    <mergeCell ref="P11:R11"/>
    <mergeCell ref="X11:Z11"/>
    <mergeCell ref="P12:R12"/>
    <mergeCell ref="X12:Z12"/>
    <mergeCell ref="X4:Z5"/>
    <mergeCell ref="AA4:AA5"/>
    <mergeCell ref="AB4:AB5"/>
    <mergeCell ref="AC4:AC5"/>
    <mergeCell ref="AD4:AD5"/>
    <mergeCell ref="C5:D5"/>
    <mergeCell ref="K4:K5"/>
    <mergeCell ref="N4:N5"/>
    <mergeCell ref="O4:O5"/>
    <mergeCell ref="P4:R5"/>
    <mergeCell ref="S4:S5"/>
    <mergeCell ref="B4:E4"/>
    <mergeCell ref="F4:F5"/>
    <mergeCell ref="G4:G5"/>
    <mergeCell ref="H4:H5"/>
    <mergeCell ref="I4:I5"/>
    <mergeCell ref="J4:J5"/>
  </mergeCells>
  <conditionalFormatting sqref="AB15:AB18 X15:X17 AB26:AB28 X26:X28 X42 AB41:AB42 AB51:AB53 X51:X53">
    <cfRule type="expression" dxfId="1645" priority="314">
      <formula>$K15=#REF!</formula>
    </cfRule>
    <cfRule type="expression" dxfId="1644" priority="315">
      <formula>$K15=#REF!</formula>
    </cfRule>
    <cfRule type="expression" dxfId="1643" priority="316">
      <formula>$K15=#REF!</formula>
    </cfRule>
    <cfRule type="expression" dxfId="1642" priority="317">
      <formula>$K15=#REF!</formula>
    </cfRule>
  </conditionalFormatting>
  <conditionalFormatting sqref="AB6:AB9">
    <cfRule type="expression" dxfId="1641" priority="310">
      <formula>$K6=#REF!</formula>
    </cfRule>
    <cfRule type="expression" dxfId="1640" priority="311">
      <formula>$K6=#REF!</formula>
    </cfRule>
    <cfRule type="expression" dxfId="1639" priority="312">
      <formula>$K6=#REF!</formula>
    </cfRule>
    <cfRule type="expression" dxfId="1638" priority="313">
      <formula>$K6=#REF!</formula>
    </cfRule>
  </conditionalFormatting>
  <conditionalFormatting sqref="X6">
    <cfRule type="expression" dxfId="1637" priority="306">
      <formula>$K6=#REF!</formula>
    </cfRule>
    <cfRule type="expression" dxfId="1636" priority="307">
      <formula>$K6=#REF!</formula>
    </cfRule>
    <cfRule type="expression" dxfId="1635" priority="308">
      <formula>$K6=#REF!</formula>
    </cfRule>
    <cfRule type="expression" dxfId="1634" priority="309">
      <formula>$K6=#REF!</formula>
    </cfRule>
  </conditionalFormatting>
  <conditionalFormatting sqref="X18">
    <cfRule type="expression" dxfId="1633" priority="302">
      <formula>$K18=#REF!</formula>
    </cfRule>
    <cfRule type="expression" dxfId="1632" priority="303">
      <formula>$K18=#REF!</formula>
    </cfRule>
    <cfRule type="expression" dxfId="1631" priority="304">
      <formula>$K18=#REF!</formula>
    </cfRule>
    <cfRule type="expression" dxfId="1630" priority="305">
      <formula>$K18=#REF!</formula>
    </cfRule>
  </conditionalFormatting>
  <conditionalFormatting sqref="AA6">
    <cfRule type="expression" dxfId="1629" priority="298">
      <formula>$K6=#REF!</formula>
    </cfRule>
    <cfRule type="expression" dxfId="1628" priority="299">
      <formula>$K6=#REF!</formula>
    </cfRule>
    <cfRule type="expression" dxfId="1627" priority="300">
      <formula>$K6=#REF!</formula>
    </cfRule>
    <cfRule type="expression" dxfId="1626" priority="301">
      <formula>$K6=#REF!</formula>
    </cfRule>
  </conditionalFormatting>
  <conditionalFormatting sqref="AA7">
    <cfRule type="expression" dxfId="1625" priority="294">
      <formula>$K7=#REF!</formula>
    </cfRule>
    <cfRule type="expression" dxfId="1624" priority="295">
      <formula>$K7=#REF!</formula>
    </cfRule>
    <cfRule type="expression" dxfId="1623" priority="296">
      <formula>$K7=#REF!</formula>
    </cfRule>
    <cfRule type="expression" dxfId="1622" priority="297">
      <formula>$K7=#REF!</formula>
    </cfRule>
  </conditionalFormatting>
  <conditionalFormatting sqref="AA15">
    <cfRule type="expression" dxfId="1621" priority="286">
      <formula>$K15=#REF!</formula>
    </cfRule>
    <cfRule type="expression" dxfId="1620" priority="287">
      <formula>$K15=#REF!</formula>
    </cfRule>
    <cfRule type="expression" dxfId="1619" priority="288">
      <formula>$K15=#REF!</formula>
    </cfRule>
    <cfRule type="expression" dxfId="1618" priority="289">
      <formula>$K15=#REF!</formula>
    </cfRule>
  </conditionalFormatting>
  <conditionalFormatting sqref="AA16">
    <cfRule type="expression" dxfId="1617" priority="282">
      <formula>$K16=#REF!</formula>
    </cfRule>
    <cfRule type="expression" dxfId="1616" priority="283">
      <formula>$K16=#REF!</formula>
    </cfRule>
    <cfRule type="expression" dxfId="1615" priority="284">
      <formula>$K16=#REF!</formula>
    </cfRule>
    <cfRule type="expression" dxfId="1614" priority="285">
      <formula>$K16=#REF!</formula>
    </cfRule>
  </conditionalFormatting>
  <conditionalFormatting sqref="AA17">
    <cfRule type="expression" dxfId="1613" priority="278">
      <formula>$K17=#REF!</formula>
    </cfRule>
    <cfRule type="expression" dxfId="1612" priority="279">
      <formula>$K17=#REF!</formula>
    </cfRule>
    <cfRule type="expression" dxfId="1611" priority="280">
      <formula>$K17=#REF!</formula>
    </cfRule>
    <cfRule type="expression" dxfId="1610" priority="281">
      <formula>$K17=#REF!</formula>
    </cfRule>
  </conditionalFormatting>
  <conditionalFormatting sqref="AA18">
    <cfRule type="expression" dxfId="1609" priority="274">
      <formula>$K18=#REF!</formula>
    </cfRule>
    <cfRule type="expression" dxfId="1608" priority="275">
      <formula>$K18=#REF!</formula>
    </cfRule>
    <cfRule type="expression" dxfId="1607" priority="276">
      <formula>$K18=#REF!</formula>
    </cfRule>
    <cfRule type="expression" dxfId="1606" priority="277">
      <formula>$K18=#REF!</formula>
    </cfRule>
  </conditionalFormatting>
  <conditionalFormatting sqref="O6:O9 O15 O17:O18 O26:O30 O41:O43 O51:O55">
    <cfRule type="cellIs" dxfId="1605" priority="273" operator="equal">
      <formula>"Mut+ext"</formula>
    </cfRule>
  </conditionalFormatting>
  <conditionalFormatting sqref="X7:X9">
    <cfRule type="expression" dxfId="1604" priority="269">
      <formula>$K7=#REF!</formula>
    </cfRule>
    <cfRule type="expression" dxfId="1603" priority="270">
      <formula>$K7=#REF!</formula>
    </cfRule>
    <cfRule type="expression" dxfId="1602" priority="271">
      <formula>$K7=#REF!</formula>
    </cfRule>
    <cfRule type="expression" dxfId="1601" priority="272">
      <formula>$K7=#REF!</formula>
    </cfRule>
  </conditionalFormatting>
  <conditionalFormatting sqref="AB29:AB30">
    <cfRule type="expression" dxfId="1600" priority="265">
      <formula>$K29=#REF!</formula>
    </cfRule>
    <cfRule type="expression" dxfId="1599" priority="266">
      <formula>$K29=#REF!</formula>
    </cfRule>
    <cfRule type="expression" dxfId="1598" priority="267">
      <formula>$K29=#REF!</formula>
    </cfRule>
    <cfRule type="expression" dxfId="1597" priority="268">
      <formula>$K29=#REF!</formula>
    </cfRule>
  </conditionalFormatting>
  <conditionalFormatting sqref="AB19:AB21">
    <cfRule type="expression" dxfId="1596" priority="261">
      <formula>$K19=#REF!</formula>
    </cfRule>
    <cfRule type="expression" dxfId="1595" priority="262">
      <formula>$K19=#REF!</formula>
    </cfRule>
    <cfRule type="expression" dxfId="1594" priority="263">
      <formula>$K19=#REF!</formula>
    </cfRule>
    <cfRule type="expression" dxfId="1593" priority="264">
      <formula>$K19=#REF!</formula>
    </cfRule>
  </conditionalFormatting>
  <conditionalFormatting sqref="X19">
    <cfRule type="expression" dxfId="1592" priority="257">
      <formula>$K19=#REF!</formula>
    </cfRule>
    <cfRule type="expression" dxfId="1591" priority="258">
      <formula>$K19=#REF!</formula>
    </cfRule>
    <cfRule type="expression" dxfId="1590" priority="259">
      <formula>$K19=#REF!</formula>
    </cfRule>
    <cfRule type="expression" dxfId="1589" priority="260">
      <formula>$K19=#REF!</formula>
    </cfRule>
  </conditionalFormatting>
  <conditionalFormatting sqref="X29:X30">
    <cfRule type="expression" dxfId="1588" priority="253">
      <formula>$K29=#REF!</formula>
    </cfRule>
    <cfRule type="expression" dxfId="1587" priority="254">
      <formula>$K29=#REF!</formula>
    </cfRule>
    <cfRule type="expression" dxfId="1586" priority="255">
      <formula>$K29=#REF!</formula>
    </cfRule>
    <cfRule type="expression" dxfId="1585" priority="256">
      <formula>$K29=#REF!</formula>
    </cfRule>
  </conditionalFormatting>
  <conditionalFormatting sqref="AA19">
    <cfRule type="expression" dxfId="1584" priority="249">
      <formula>$K19=#REF!</formula>
    </cfRule>
    <cfRule type="expression" dxfId="1583" priority="250">
      <formula>$K19=#REF!</formula>
    </cfRule>
    <cfRule type="expression" dxfId="1582" priority="251">
      <formula>$K19=#REF!</formula>
    </cfRule>
    <cfRule type="expression" dxfId="1581" priority="252">
      <formula>$K19=#REF!</formula>
    </cfRule>
  </conditionalFormatting>
  <conditionalFormatting sqref="AA20">
    <cfRule type="expression" dxfId="1580" priority="245">
      <formula>$K20=#REF!</formula>
    </cfRule>
    <cfRule type="expression" dxfId="1579" priority="246">
      <formula>$K20=#REF!</formula>
    </cfRule>
    <cfRule type="expression" dxfId="1578" priority="247">
      <formula>$K20=#REF!</formula>
    </cfRule>
    <cfRule type="expression" dxfId="1577" priority="248">
      <formula>$K20=#REF!</formula>
    </cfRule>
  </conditionalFormatting>
  <conditionalFormatting sqref="AA21">
    <cfRule type="expression" dxfId="1576" priority="241">
      <formula>$K21=#REF!</formula>
    </cfRule>
    <cfRule type="expression" dxfId="1575" priority="242">
      <formula>$K21=#REF!</formula>
    </cfRule>
    <cfRule type="expression" dxfId="1574" priority="243">
      <formula>$K21=#REF!</formula>
    </cfRule>
    <cfRule type="expression" dxfId="1573" priority="244">
      <formula>$K21=#REF!</formula>
    </cfRule>
  </conditionalFormatting>
  <conditionalFormatting sqref="AA26">
    <cfRule type="expression" dxfId="1572" priority="237">
      <formula>$K26=#REF!</formula>
    </cfRule>
    <cfRule type="expression" dxfId="1571" priority="238">
      <formula>$K26=#REF!</formula>
    </cfRule>
    <cfRule type="expression" dxfId="1570" priority="239">
      <formula>$K26=#REF!</formula>
    </cfRule>
    <cfRule type="expression" dxfId="1569" priority="240">
      <formula>$K26=#REF!</formula>
    </cfRule>
  </conditionalFormatting>
  <conditionalFormatting sqref="AA27">
    <cfRule type="expression" dxfId="1568" priority="233">
      <formula>$K27=#REF!</formula>
    </cfRule>
    <cfRule type="expression" dxfId="1567" priority="234">
      <formula>$K27=#REF!</formula>
    </cfRule>
    <cfRule type="expression" dxfId="1566" priority="235">
      <formula>$K27=#REF!</formula>
    </cfRule>
    <cfRule type="expression" dxfId="1565" priority="236">
      <formula>$K27=#REF!</formula>
    </cfRule>
  </conditionalFormatting>
  <conditionalFormatting sqref="AA28">
    <cfRule type="expression" dxfId="1564" priority="229">
      <formula>$K28=#REF!</formula>
    </cfRule>
    <cfRule type="expression" dxfId="1563" priority="230">
      <formula>$K28=#REF!</formula>
    </cfRule>
    <cfRule type="expression" dxfId="1562" priority="231">
      <formula>$K28=#REF!</formula>
    </cfRule>
    <cfRule type="expression" dxfId="1561" priority="232">
      <formula>$K28=#REF!</formula>
    </cfRule>
  </conditionalFormatting>
  <conditionalFormatting sqref="AA29:AA30">
    <cfRule type="expression" dxfId="1560" priority="225">
      <formula>$K29=#REF!</formula>
    </cfRule>
    <cfRule type="expression" dxfId="1559" priority="226">
      <formula>$K29=#REF!</formula>
    </cfRule>
    <cfRule type="expression" dxfId="1558" priority="227">
      <formula>$K29=#REF!</formula>
    </cfRule>
    <cfRule type="expression" dxfId="1557" priority="228">
      <formula>$K29=#REF!</formula>
    </cfRule>
  </conditionalFormatting>
  <conditionalFormatting sqref="O21">
    <cfRule type="cellIs" dxfId="1556" priority="224" operator="equal">
      <formula>"Mut+ext"</formula>
    </cfRule>
  </conditionalFormatting>
  <conditionalFormatting sqref="X20:X21">
    <cfRule type="expression" dxfId="1555" priority="220">
      <formula>$K20=#REF!</formula>
    </cfRule>
    <cfRule type="expression" dxfId="1554" priority="221">
      <formula>$K20=#REF!</formula>
    </cfRule>
    <cfRule type="expression" dxfId="1553" priority="222">
      <formula>$K20=#REF!</formula>
    </cfRule>
    <cfRule type="expression" dxfId="1552" priority="223">
      <formula>$K20=#REF!</formula>
    </cfRule>
  </conditionalFormatting>
  <conditionalFormatting sqref="AB43">
    <cfRule type="expression" dxfId="1551" priority="216">
      <formula>$K43=#REF!</formula>
    </cfRule>
    <cfRule type="expression" dxfId="1550" priority="217">
      <formula>$K43=#REF!</formula>
    </cfRule>
    <cfRule type="expression" dxfId="1549" priority="218">
      <formula>$K43=#REF!</formula>
    </cfRule>
    <cfRule type="expression" dxfId="1548" priority="219">
      <formula>$K43=#REF!</formula>
    </cfRule>
  </conditionalFormatting>
  <conditionalFormatting sqref="AB31:AB35">
    <cfRule type="expression" dxfId="1547" priority="212">
      <formula>$K31=#REF!</formula>
    </cfRule>
    <cfRule type="expression" dxfId="1546" priority="213">
      <formula>$K31=#REF!</formula>
    </cfRule>
    <cfRule type="expression" dxfId="1545" priority="214">
      <formula>$K31=#REF!</formula>
    </cfRule>
    <cfRule type="expression" dxfId="1544" priority="215">
      <formula>$K31=#REF!</formula>
    </cfRule>
  </conditionalFormatting>
  <conditionalFormatting sqref="X31">
    <cfRule type="expression" dxfId="1543" priority="208">
      <formula>$K31=#REF!</formula>
    </cfRule>
    <cfRule type="expression" dxfId="1542" priority="209">
      <formula>$K31=#REF!</formula>
    </cfRule>
    <cfRule type="expression" dxfId="1541" priority="210">
      <formula>$K31=#REF!</formula>
    </cfRule>
    <cfRule type="expression" dxfId="1540" priority="211">
      <formula>$K31=#REF!</formula>
    </cfRule>
  </conditionalFormatting>
  <conditionalFormatting sqref="X43">
    <cfRule type="expression" dxfId="1539" priority="204">
      <formula>$K43=#REF!</formula>
    </cfRule>
    <cfRule type="expression" dxfId="1538" priority="205">
      <formula>$K43=#REF!</formula>
    </cfRule>
    <cfRule type="expression" dxfId="1537" priority="206">
      <formula>$K43=#REF!</formula>
    </cfRule>
    <cfRule type="expression" dxfId="1536" priority="207">
      <formula>$K43=#REF!</formula>
    </cfRule>
  </conditionalFormatting>
  <conditionalFormatting sqref="AA31">
    <cfRule type="expression" dxfId="1535" priority="200">
      <formula>$K31=#REF!</formula>
    </cfRule>
    <cfRule type="expression" dxfId="1534" priority="201">
      <formula>$K31=#REF!</formula>
    </cfRule>
    <cfRule type="expression" dxfId="1533" priority="202">
      <formula>$K31=#REF!</formula>
    </cfRule>
    <cfRule type="expression" dxfId="1532" priority="203">
      <formula>$K31=#REF!</formula>
    </cfRule>
  </conditionalFormatting>
  <conditionalFormatting sqref="AA32">
    <cfRule type="expression" dxfId="1531" priority="196">
      <formula>$K32=#REF!</formula>
    </cfRule>
    <cfRule type="expression" dxfId="1530" priority="197">
      <formula>$K32=#REF!</formula>
    </cfRule>
    <cfRule type="expression" dxfId="1529" priority="198">
      <formula>$K32=#REF!</formula>
    </cfRule>
    <cfRule type="expression" dxfId="1528" priority="199">
      <formula>$K32=#REF!</formula>
    </cfRule>
  </conditionalFormatting>
  <conditionalFormatting sqref="AA35">
    <cfRule type="expression" dxfId="1527" priority="188">
      <formula>$K35=#REF!</formula>
    </cfRule>
    <cfRule type="expression" dxfId="1526" priority="189">
      <formula>$K35=#REF!</formula>
    </cfRule>
    <cfRule type="expression" dxfId="1525" priority="190">
      <formula>$K35=#REF!</formula>
    </cfRule>
    <cfRule type="expression" dxfId="1524" priority="191">
      <formula>$K35=#REF!</formula>
    </cfRule>
  </conditionalFormatting>
  <conditionalFormatting sqref="AA41">
    <cfRule type="expression" dxfId="1523" priority="184">
      <formula>$K41=#REF!</formula>
    </cfRule>
    <cfRule type="expression" dxfId="1522" priority="185">
      <formula>$K41=#REF!</formula>
    </cfRule>
    <cfRule type="expression" dxfId="1521" priority="186">
      <formula>$K41=#REF!</formula>
    </cfRule>
    <cfRule type="expression" dxfId="1520" priority="187">
      <formula>$K41=#REF!</formula>
    </cfRule>
  </conditionalFormatting>
  <conditionalFormatting sqref="AA42">
    <cfRule type="expression" dxfId="1519" priority="180">
      <formula>$K42=#REF!</formula>
    </cfRule>
    <cfRule type="expression" dxfId="1518" priority="181">
      <formula>$K42=#REF!</formula>
    </cfRule>
    <cfRule type="expression" dxfId="1517" priority="182">
      <formula>$K42=#REF!</formula>
    </cfRule>
    <cfRule type="expression" dxfId="1516" priority="183">
      <formula>$K42=#REF!</formula>
    </cfRule>
  </conditionalFormatting>
  <conditionalFormatting sqref="AA43">
    <cfRule type="expression" dxfId="1515" priority="176">
      <formula>$K43=#REF!</formula>
    </cfRule>
    <cfRule type="expression" dxfId="1514" priority="177">
      <formula>$K43=#REF!</formula>
    </cfRule>
    <cfRule type="expression" dxfId="1513" priority="178">
      <formula>$K43=#REF!</formula>
    </cfRule>
    <cfRule type="expression" dxfId="1512" priority="179">
      <formula>$K43=#REF!</formula>
    </cfRule>
  </conditionalFormatting>
  <conditionalFormatting sqref="O31:O35">
    <cfRule type="cellIs" dxfId="1511" priority="175" operator="equal">
      <formula>"Mut+ext"</formula>
    </cfRule>
  </conditionalFormatting>
  <conditionalFormatting sqref="X32:X35">
    <cfRule type="expression" dxfId="1510" priority="171">
      <formula>$K32=#REF!</formula>
    </cfRule>
    <cfRule type="expression" dxfId="1509" priority="172">
      <formula>$K32=#REF!</formula>
    </cfRule>
    <cfRule type="expression" dxfId="1508" priority="173">
      <formula>$K32=#REF!</formula>
    </cfRule>
    <cfRule type="expression" dxfId="1507" priority="174">
      <formula>$K32=#REF!</formula>
    </cfRule>
  </conditionalFormatting>
  <conditionalFormatting sqref="AB54:AB55">
    <cfRule type="expression" dxfId="1506" priority="167">
      <formula>$K54=#REF!</formula>
    </cfRule>
    <cfRule type="expression" dxfId="1505" priority="168">
      <formula>$K54=#REF!</formula>
    </cfRule>
    <cfRule type="expression" dxfId="1504" priority="169">
      <formula>$K54=#REF!</formula>
    </cfRule>
    <cfRule type="expression" dxfId="1503" priority="170">
      <formula>$K54=#REF!</formula>
    </cfRule>
  </conditionalFormatting>
  <conditionalFormatting sqref="AB44:AB46">
    <cfRule type="expression" dxfId="1502" priority="163">
      <formula>$K44=#REF!</formula>
    </cfRule>
    <cfRule type="expression" dxfId="1501" priority="164">
      <formula>$K44=#REF!</formula>
    </cfRule>
    <cfRule type="expression" dxfId="1500" priority="165">
      <formula>$K44=#REF!</formula>
    </cfRule>
    <cfRule type="expression" dxfId="1499" priority="166">
      <formula>$K44=#REF!</formula>
    </cfRule>
  </conditionalFormatting>
  <conditionalFormatting sqref="X44">
    <cfRule type="expression" dxfId="1498" priority="159">
      <formula>$K44=#REF!</formula>
    </cfRule>
    <cfRule type="expression" dxfId="1497" priority="160">
      <formula>$K44=#REF!</formula>
    </cfRule>
    <cfRule type="expression" dxfId="1496" priority="161">
      <formula>$K44=#REF!</formula>
    </cfRule>
    <cfRule type="expression" dxfId="1495" priority="162">
      <formula>$K44=#REF!</formula>
    </cfRule>
  </conditionalFormatting>
  <conditionalFormatting sqref="X54:X55">
    <cfRule type="expression" dxfId="1494" priority="155">
      <formula>$K54=#REF!</formula>
    </cfRule>
    <cfRule type="expression" dxfId="1493" priority="156">
      <formula>$K54=#REF!</formula>
    </cfRule>
    <cfRule type="expression" dxfId="1492" priority="157">
      <formula>$K54=#REF!</formula>
    </cfRule>
    <cfRule type="expression" dxfId="1491" priority="158">
      <formula>$K54=#REF!</formula>
    </cfRule>
  </conditionalFormatting>
  <conditionalFormatting sqref="AA44">
    <cfRule type="expression" dxfId="1490" priority="151">
      <formula>$K44=#REF!</formula>
    </cfRule>
    <cfRule type="expression" dxfId="1489" priority="152">
      <formula>$K44=#REF!</formula>
    </cfRule>
    <cfRule type="expression" dxfId="1488" priority="153">
      <formula>$K44=#REF!</formula>
    </cfRule>
    <cfRule type="expression" dxfId="1487" priority="154">
      <formula>$K44=#REF!</formula>
    </cfRule>
  </conditionalFormatting>
  <conditionalFormatting sqref="AA45">
    <cfRule type="expression" dxfId="1486" priority="147">
      <formula>$K45=#REF!</formula>
    </cfRule>
    <cfRule type="expression" dxfId="1485" priority="148">
      <formula>$K45=#REF!</formula>
    </cfRule>
    <cfRule type="expression" dxfId="1484" priority="149">
      <formula>$K45=#REF!</formula>
    </cfRule>
    <cfRule type="expression" dxfId="1483" priority="150">
      <formula>$K45=#REF!</formula>
    </cfRule>
  </conditionalFormatting>
  <conditionalFormatting sqref="AA46">
    <cfRule type="expression" dxfId="1482" priority="143">
      <formula>$K46=#REF!</formula>
    </cfRule>
    <cfRule type="expression" dxfId="1481" priority="144">
      <formula>$K46=#REF!</formula>
    </cfRule>
    <cfRule type="expression" dxfId="1480" priority="145">
      <formula>$K46=#REF!</formula>
    </cfRule>
    <cfRule type="expression" dxfId="1479" priority="146">
      <formula>$K46=#REF!</formula>
    </cfRule>
  </conditionalFormatting>
  <conditionalFormatting sqref="AA51">
    <cfRule type="expression" dxfId="1478" priority="139">
      <formula>$K51=#REF!</formula>
    </cfRule>
    <cfRule type="expression" dxfId="1477" priority="140">
      <formula>$K51=#REF!</formula>
    </cfRule>
    <cfRule type="expression" dxfId="1476" priority="141">
      <formula>$K51=#REF!</formula>
    </cfRule>
    <cfRule type="expression" dxfId="1475" priority="142">
      <formula>$K51=#REF!</formula>
    </cfRule>
  </conditionalFormatting>
  <conditionalFormatting sqref="AA52">
    <cfRule type="expression" dxfId="1474" priority="135">
      <formula>$K52=#REF!</formula>
    </cfRule>
    <cfRule type="expression" dxfId="1473" priority="136">
      <formula>$K52=#REF!</formula>
    </cfRule>
    <cfRule type="expression" dxfId="1472" priority="137">
      <formula>$K52=#REF!</formula>
    </cfRule>
    <cfRule type="expression" dxfId="1471" priority="138">
      <formula>$K52=#REF!</formula>
    </cfRule>
  </conditionalFormatting>
  <conditionalFormatting sqref="AA53">
    <cfRule type="expression" dxfId="1470" priority="131">
      <formula>$K53=#REF!</formula>
    </cfRule>
    <cfRule type="expression" dxfId="1469" priority="132">
      <formula>$K53=#REF!</formula>
    </cfRule>
    <cfRule type="expression" dxfId="1468" priority="133">
      <formula>$K53=#REF!</formula>
    </cfRule>
    <cfRule type="expression" dxfId="1467" priority="134">
      <formula>$K53=#REF!</formula>
    </cfRule>
  </conditionalFormatting>
  <conditionalFormatting sqref="AA54:AA55">
    <cfRule type="expression" dxfId="1466" priority="127">
      <formula>$K54=#REF!</formula>
    </cfRule>
    <cfRule type="expression" dxfId="1465" priority="128">
      <formula>$K54=#REF!</formula>
    </cfRule>
    <cfRule type="expression" dxfId="1464" priority="129">
      <formula>$K54=#REF!</formula>
    </cfRule>
    <cfRule type="expression" dxfId="1463" priority="130">
      <formula>$K54=#REF!</formula>
    </cfRule>
  </conditionalFormatting>
  <conditionalFormatting sqref="O44:O46">
    <cfRule type="cellIs" dxfId="1462" priority="126" operator="equal">
      <formula>"Mut+ext"</formula>
    </cfRule>
  </conditionalFormatting>
  <conditionalFormatting sqref="X45:X46">
    <cfRule type="expression" dxfId="1461" priority="122">
      <formula>$K45=#REF!</formula>
    </cfRule>
    <cfRule type="expression" dxfId="1460" priority="123">
      <formula>$K45=#REF!</formula>
    </cfRule>
    <cfRule type="expression" dxfId="1459" priority="124">
      <formula>$K45=#REF!</formula>
    </cfRule>
    <cfRule type="expression" dxfId="1458" priority="125">
      <formula>$K45=#REF!</formula>
    </cfRule>
  </conditionalFormatting>
  <conditionalFormatting sqref="AB10:AB14">
    <cfRule type="expression" dxfId="1457" priority="117">
      <formula>$K10=#REF!</formula>
    </cfRule>
    <cfRule type="expression" dxfId="1456" priority="118">
      <formula>$K10=#REF!</formula>
    </cfRule>
    <cfRule type="expression" dxfId="1455" priority="119">
      <formula>$K10=#REF!</formula>
    </cfRule>
    <cfRule type="expression" dxfId="1454" priority="120">
      <formula>$K10=#REF!</formula>
    </cfRule>
  </conditionalFormatting>
  <conditionalFormatting sqref="AA10">
    <cfRule type="expression" dxfId="1453" priority="113">
      <formula>$K10=#REF!</formula>
    </cfRule>
    <cfRule type="expression" dxfId="1452" priority="114">
      <formula>$K10=#REF!</formula>
    </cfRule>
    <cfRule type="expression" dxfId="1451" priority="115">
      <formula>$K10=#REF!</formula>
    </cfRule>
    <cfRule type="expression" dxfId="1450" priority="116">
      <formula>$K10=#REF!</formula>
    </cfRule>
  </conditionalFormatting>
  <conditionalFormatting sqref="AA11">
    <cfRule type="expression" dxfId="1449" priority="109">
      <formula>$K11=#REF!</formula>
    </cfRule>
    <cfRule type="expression" dxfId="1448" priority="110">
      <formula>$K11=#REF!</formula>
    </cfRule>
    <cfRule type="expression" dxfId="1447" priority="111">
      <formula>$K11=#REF!</formula>
    </cfRule>
    <cfRule type="expression" dxfId="1446" priority="112">
      <formula>$K11=#REF!</formula>
    </cfRule>
  </conditionalFormatting>
  <conditionalFormatting sqref="AA12">
    <cfRule type="expression" dxfId="1445" priority="101">
      <formula>$K12=#REF!</formula>
    </cfRule>
    <cfRule type="expression" dxfId="1444" priority="102">
      <formula>$K12=#REF!</formula>
    </cfRule>
    <cfRule type="expression" dxfId="1443" priority="103">
      <formula>$K12=#REF!</formula>
    </cfRule>
    <cfRule type="expression" dxfId="1442" priority="104">
      <formula>$K12=#REF!</formula>
    </cfRule>
  </conditionalFormatting>
  <conditionalFormatting sqref="O12:O14 O10">
    <cfRule type="cellIs" dxfId="1441" priority="100" operator="equal">
      <formula>"Mut+ext"</formula>
    </cfRule>
  </conditionalFormatting>
  <conditionalFormatting sqref="X10:X14">
    <cfRule type="expression" dxfId="1440" priority="96">
      <formula>$K10=#REF!</formula>
    </cfRule>
    <cfRule type="expression" dxfId="1439" priority="97">
      <formula>$K10=#REF!</formula>
    </cfRule>
    <cfRule type="expression" dxfId="1438" priority="98">
      <formula>$K10=#REF!</formula>
    </cfRule>
    <cfRule type="expression" dxfId="1437" priority="99">
      <formula>$K10=#REF!</formula>
    </cfRule>
  </conditionalFormatting>
  <conditionalFormatting sqref="O11">
    <cfRule type="cellIs" dxfId="1436" priority="95" operator="equal">
      <formula>"Mut+ext"</formula>
    </cfRule>
  </conditionalFormatting>
  <conditionalFormatting sqref="AB22:AB25">
    <cfRule type="expression" dxfId="1435" priority="91">
      <formula>$K22=#REF!</formula>
    </cfRule>
    <cfRule type="expression" dxfId="1434" priority="92">
      <formula>$K22=#REF!</formula>
    </cfRule>
    <cfRule type="expression" dxfId="1433" priority="93">
      <formula>$K22=#REF!</formula>
    </cfRule>
    <cfRule type="expression" dxfId="1432" priority="94">
      <formula>$K22=#REF!</formula>
    </cfRule>
  </conditionalFormatting>
  <conditionalFormatting sqref="AA22">
    <cfRule type="expression" dxfId="1431" priority="87">
      <formula>$K22=#REF!</formula>
    </cfRule>
    <cfRule type="expression" dxfId="1430" priority="88">
      <formula>$K22=#REF!</formula>
    </cfRule>
    <cfRule type="expression" dxfId="1429" priority="89">
      <formula>$K22=#REF!</formula>
    </cfRule>
    <cfRule type="expression" dxfId="1428" priority="90">
      <formula>$K22=#REF!</formula>
    </cfRule>
  </conditionalFormatting>
  <conditionalFormatting sqref="AA23">
    <cfRule type="expression" dxfId="1427" priority="83">
      <formula>$K23=#REF!</formula>
    </cfRule>
    <cfRule type="expression" dxfId="1426" priority="84">
      <formula>$K23=#REF!</formula>
    </cfRule>
    <cfRule type="expression" dxfId="1425" priority="85">
      <formula>$K23=#REF!</formula>
    </cfRule>
    <cfRule type="expression" dxfId="1424" priority="86">
      <formula>$K23=#REF!</formula>
    </cfRule>
  </conditionalFormatting>
  <conditionalFormatting sqref="AA25">
    <cfRule type="expression" dxfId="1423" priority="79">
      <formula>$K25=#REF!</formula>
    </cfRule>
    <cfRule type="expression" dxfId="1422" priority="80">
      <formula>$K25=#REF!</formula>
    </cfRule>
    <cfRule type="expression" dxfId="1421" priority="81">
      <formula>$K25=#REF!</formula>
    </cfRule>
    <cfRule type="expression" dxfId="1420" priority="82">
      <formula>$K25=#REF!</formula>
    </cfRule>
  </conditionalFormatting>
  <conditionalFormatting sqref="AA24">
    <cfRule type="expression" dxfId="1419" priority="75">
      <formula>$K24=#REF!</formula>
    </cfRule>
    <cfRule type="expression" dxfId="1418" priority="76">
      <formula>$K24=#REF!</formula>
    </cfRule>
    <cfRule type="expression" dxfId="1417" priority="77">
      <formula>$K24=#REF!</formula>
    </cfRule>
    <cfRule type="expression" dxfId="1416" priority="78">
      <formula>$K24=#REF!</formula>
    </cfRule>
  </conditionalFormatting>
  <conditionalFormatting sqref="O22:O25">
    <cfRule type="cellIs" dxfId="1415" priority="74" operator="equal">
      <formula>"Mut+ext"</formula>
    </cfRule>
  </conditionalFormatting>
  <conditionalFormatting sqref="X22:X25">
    <cfRule type="expression" dxfId="1414" priority="70">
      <formula>$K22=#REF!</formula>
    </cfRule>
    <cfRule type="expression" dxfId="1413" priority="71">
      <formula>$K22=#REF!</formula>
    </cfRule>
    <cfRule type="expression" dxfId="1412" priority="72">
      <formula>$K22=#REF!</formula>
    </cfRule>
    <cfRule type="expression" dxfId="1411" priority="73">
      <formula>$K22=#REF!</formula>
    </cfRule>
  </conditionalFormatting>
  <conditionalFormatting sqref="AB36:AB40">
    <cfRule type="expression" dxfId="1410" priority="66">
      <formula>$K36=#REF!</formula>
    </cfRule>
    <cfRule type="expression" dxfId="1409" priority="67">
      <formula>$K36=#REF!</formula>
    </cfRule>
    <cfRule type="expression" dxfId="1408" priority="68">
      <formula>$K36=#REF!</formula>
    </cfRule>
    <cfRule type="expression" dxfId="1407" priority="69">
      <formula>$K36=#REF!</formula>
    </cfRule>
  </conditionalFormatting>
  <conditionalFormatting sqref="AA36">
    <cfRule type="expression" dxfId="1406" priority="62">
      <formula>$K36=#REF!</formula>
    </cfRule>
    <cfRule type="expression" dxfId="1405" priority="63">
      <formula>$K36=#REF!</formula>
    </cfRule>
    <cfRule type="expression" dxfId="1404" priority="64">
      <formula>$K36=#REF!</formula>
    </cfRule>
    <cfRule type="expression" dxfId="1403" priority="65">
      <formula>$K36=#REF!</formula>
    </cfRule>
  </conditionalFormatting>
  <conditionalFormatting sqref="AA40">
    <cfRule type="expression" dxfId="1402" priority="58">
      <formula>$K40=#REF!</formula>
    </cfRule>
    <cfRule type="expression" dxfId="1401" priority="59">
      <formula>$K40=#REF!</formula>
    </cfRule>
    <cfRule type="expression" dxfId="1400" priority="60">
      <formula>$K40=#REF!</formula>
    </cfRule>
    <cfRule type="expression" dxfId="1399" priority="61">
      <formula>$K40=#REF!</formula>
    </cfRule>
  </conditionalFormatting>
  <conditionalFormatting sqref="AA37">
    <cfRule type="expression" dxfId="1398" priority="54">
      <formula>$K37=#REF!</formula>
    </cfRule>
    <cfRule type="expression" dxfId="1397" priority="55">
      <formula>$K37=#REF!</formula>
    </cfRule>
    <cfRule type="expression" dxfId="1396" priority="56">
      <formula>$K37=#REF!</formula>
    </cfRule>
    <cfRule type="expression" dxfId="1395" priority="57">
      <formula>$K37=#REF!</formula>
    </cfRule>
  </conditionalFormatting>
  <conditionalFormatting sqref="O36:O40">
    <cfRule type="cellIs" dxfId="1394" priority="53" operator="equal">
      <formula>"Mut+ext"</formula>
    </cfRule>
  </conditionalFormatting>
  <conditionalFormatting sqref="X36:X40">
    <cfRule type="expression" dxfId="1393" priority="49">
      <formula>$K36=#REF!</formula>
    </cfRule>
    <cfRule type="expression" dxfId="1392" priority="50">
      <formula>$K36=#REF!</formula>
    </cfRule>
    <cfRule type="expression" dxfId="1391" priority="51">
      <formula>$K36=#REF!</formula>
    </cfRule>
    <cfRule type="expression" dxfId="1390" priority="52">
      <formula>$K36=#REF!</formula>
    </cfRule>
  </conditionalFormatting>
  <conditionalFormatting sqref="AB47:AB50">
    <cfRule type="expression" dxfId="1389" priority="45">
      <formula>$K47=#REF!</formula>
    </cfRule>
    <cfRule type="expression" dxfId="1388" priority="46">
      <formula>$K47=#REF!</formula>
    </cfRule>
    <cfRule type="expression" dxfId="1387" priority="47">
      <formula>$K47=#REF!</formula>
    </cfRule>
    <cfRule type="expression" dxfId="1386" priority="48">
      <formula>$K47=#REF!</formula>
    </cfRule>
  </conditionalFormatting>
  <conditionalFormatting sqref="AA47">
    <cfRule type="expression" dxfId="1385" priority="41">
      <formula>$K47=#REF!</formula>
    </cfRule>
    <cfRule type="expression" dxfId="1384" priority="42">
      <formula>$K47=#REF!</formula>
    </cfRule>
    <cfRule type="expression" dxfId="1383" priority="43">
      <formula>$K47=#REF!</formula>
    </cfRule>
    <cfRule type="expression" dxfId="1382" priority="44">
      <formula>$K47=#REF!</formula>
    </cfRule>
  </conditionalFormatting>
  <conditionalFormatting sqref="AA48">
    <cfRule type="expression" dxfId="1381" priority="37">
      <formula>$K48=#REF!</formula>
    </cfRule>
    <cfRule type="expression" dxfId="1380" priority="38">
      <formula>$K48=#REF!</formula>
    </cfRule>
    <cfRule type="expression" dxfId="1379" priority="39">
      <formula>$K48=#REF!</formula>
    </cfRule>
    <cfRule type="expression" dxfId="1378" priority="40">
      <formula>$K48=#REF!</formula>
    </cfRule>
  </conditionalFormatting>
  <conditionalFormatting sqref="AA50">
    <cfRule type="expression" dxfId="1377" priority="33">
      <formula>$K50=#REF!</formula>
    </cfRule>
    <cfRule type="expression" dxfId="1376" priority="34">
      <formula>$K50=#REF!</formula>
    </cfRule>
    <cfRule type="expression" dxfId="1375" priority="35">
      <formula>$K50=#REF!</formula>
    </cfRule>
    <cfRule type="expression" dxfId="1374" priority="36">
      <formula>$K50=#REF!</formula>
    </cfRule>
  </conditionalFormatting>
  <conditionalFormatting sqref="AA49">
    <cfRule type="expression" dxfId="1373" priority="29">
      <formula>$K49=#REF!</formula>
    </cfRule>
    <cfRule type="expression" dxfId="1372" priority="30">
      <formula>$K49=#REF!</formula>
    </cfRule>
    <cfRule type="expression" dxfId="1371" priority="31">
      <formula>$K49=#REF!</formula>
    </cfRule>
    <cfRule type="expression" dxfId="1370" priority="32">
      <formula>$K49=#REF!</formula>
    </cfRule>
  </conditionalFormatting>
  <conditionalFormatting sqref="O47:O50">
    <cfRule type="cellIs" dxfId="1369" priority="28" operator="equal">
      <formula>"Mut+ext"</formula>
    </cfRule>
  </conditionalFormatting>
  <conditionalFormatting sqref="X47:X50">
    <cfRule type="expression" dxfId="1368" priority="24">
      <formula>$K47=#REF!</formula>
    </cfRule>
    <cfRule type="expression" dxfId="1367" priority="25">
      <formula>$K47=#REF!</formula>
    </cfRule>
    <cfRule type="expression" dxfId="1366" priority="26">
      <formula>$K47=#REF!</formula>
    </cfRule>
    <cfRule type="expression" dxfId="1365" priority="27">
      <formula>$K47=#REF!</formula>
    </cfRule>
  </conditionalFormatting>
  <conditionalFormatting sqref="O19">
    <cfRule type="cellIs" dxfId="1364" priority="23" operator="equal">
      <formula>"Mut+ext"</formula>
    </cfRule>
  </conditionalFormatting>
  <conditionalFormatting sqref="O16">
    <cfRule type="cellIs" dxfId="1363" priority="22" operator="equal">
      <formula>"Mut+ext"</formula>
    </cfRule>
  </conditionalFormatting>
  <conditionalFormatting sqref="X41">
    <cfRule type="expression" dxfId="1362" priority="18">
      <formula>$K41=#REF!</formula>
    </cfRule>
    <cfRule type="expression" dxfId="1361" priority="19">
      <formula>$K41=#REF!</formula>
    </cfRule>
    <cfRule type="expression" dxfId="1360" priority="20">
      <formula>$K41=#REF!</formula>
    </cfRule>
    <cfRule type="expression" dxfId="1359" priority="21">
      <formula>$K41=#REF!</formula>
    </cfRule>
  </conditionalFormatting>
  <conditionalFormatting sqref="O20">
    <cfRule type="cellIs" dxfId="1358" priority="17" operator="equal">
      <formula>"Mut+ext"</formula>
    </cfRule>
  </conditionalFormatting>
  <conditionalFormatting sqref="AA38:AA39">
    <cfRule type="expression" dxfId="1357" priority="13">
      <formula>$K38=#REF!</formula>
    </cfRule>
    <cfRule type="expression" dxfId="1356" priority="14">
      <formula>$K38=#REF!</formula>
    </cfRule>
    <cfRule type="expression" dxfId="1355" priority="15">
      <formula>$K38=#REF!</formula>
    </cfRule>
    <cfRule type="expression" dxfId="1354" priority="16">
      <formula>$K38=#REF!</formula>
    </cfRule>
  </conditionalFormatting>
  <conditionalFormatting sqref="AA33:AA34">
    <cfRule type="expression" dxfId="1353" priority="9">
      <formula>$K33=#REF!</formula>
    </cfRule>
    <cfRule type="expression" dxfId="1352" priority="10">
      <formula>$K33=#REF!</formula>
    </cfRule>
    <cfRule type="expression" dxfId="1351" priority="11">
      <formula>$K33=#REF!</formula>
    </cfRule>
    <cfRule type="expression" dxfId="1350" priority="12">
      <formula>$K33=#REF!</formula>
    </cfRule>
  </conditionalFormatting>
  <conditionalFormatting sqref="AA13:AA14">
    <cfRule type="expression" dxfId="1349" priority="5">
      <formula>$K13=#REF!</formula>
    </cfRule>
    <cfRule type="expression" dxfId="1348" priority="6">
      <formula>$K13=#REF!</formula>
    </cfRule>
    <cfRule type="expression" dxfId="1347" priority="7">
      <formula>$K13=#REF!</formula>
    </cfRule>
    <cfRule type="expression" dxfId="1346" priority="8">
      <formula>$K13=#REF!</formula>
    </cfRule>
  </conditionalFormatting>
  <conditionalFormatting sqref="AA8:AA9">
    <cfRule type="expression" dxfId="1345" priority="1">
      <formula>$K8=#REF!</formula>
    </cfRule>
    <cfRule type="expression" dxfId="1344" priority="2">
      <formula>$K8=#REF!</formula>
    </cfRule>
    <cfRule type="expression" dxfId="1343" priority="3">
      <formula>$K8=#REF!</formula>
    </cfRule>
    <cfRule type="expression" dxfId="1342" priority="4">
      <formula>$K8=#REF!</formula>
    </cfRule>
  </conditionalFormatting>
  <dataValidations count="4">
    <dataValidation type="list" allowBlank="1" showInputMessage="1" showErrorMessage="1" sqref="I6:I42 I44:I53" xr:uid="{00000000-0002-0000-0300-000000000000}">
      <formula1>"Obligatoire,Option"</formula1>
    </dataValidation>
    <dataValidation type="list" allowBlank="1" showInputMessage="1" showErrorMessage="1" sqref="J6:J42 J44:J53" xr:uid="{00000000-0002-0000-0300-000001000000}">
      <formula1>"1,2,3,4"</formula1>
    </dataValidation>
    <dataValidation type="list" allowBlank="1" showInputMessage="1" showErrorMessage="1" sqref="K18 K29:K30" xr:uid="{00000000-0002-0000-0300-000002000000}">
      <formula1>$B$4:$B$15</formula1>
    </dataValidation>
    <dataValidation type="list" allowBlank="1" showInputMessage="1" showErrorMessage="1" sqref="O6:O17 O19:O28 O31:O42 O44:O53" xr:uid="{00000000-0002-0000-0300-000003000000}">
      <formula1>"Non,Mut,Mut+ext"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4000000}">
          <x14:formula1>
            <xm:f>Paramétrage!$C$6:$C$29</xm:f>
          </x14:formula1>
          <xm:sqref>K31:K42 K6:K17 K19:K28 K44:K53</xm:sqref>
        </x14:dataValidation>
        <x14:dataValidation type="list" allowBlank="1" showInputMessage="1" showErrorMessage="1" xr:uid="{00000000-0002-0000-0300-000005000000}">
          <x14:formula1>
            <xm:f>Paramétrage!$K$6:$K$41</xm:f>
          </x14:formula1>
          <xm:sqref>H6:H17 H31:H42 H19:H28 H44:H53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AE67"/>
  <sheetViews>
    <sheetView zoomScale="55" zoomScaleNormal="55" workbookViewId="0">
      <pane xSplit="7" ySplit="5" topLeftCell="H36" activePane="bottomRight" state="frozen"/>
      <selection pane="bottomRight" activeCell="L59" sqref="L59"/>
      <selection pane="bottomLeft" activeCell="B2" sqref="B2"/>
      <selection pane="topRight" activeCell="B2" sqref="B2"/>
    </sheetView>
  </sheetViews>
  <sheetFormatPr defaultColWidth="11.42578125" defaultRowHeight="15.75" outlineLevelCol="1"/>
  <cols>
    <col min="1" max="1" width="11.42578125" style="9"/>
    <col min="2" max="3" width="8.85546875" style="9" customWidth="1"/>
    <col min="4" max="4" width="10" style="9" customWidth="1"/>
    <col min="5" max="6" width="8.85546875" style="9" customWidth="1"/>
    <col min="7" max="7" width="31.85546875" style="10" customWidth="1"/>
    <col min="8" max="8" width="11.85546875" style="10" customWidth="1"/>
    <col min="9" max="9" width="13" style="10" customWidth="1"/>
    <col min="10" max="10" width="9.42578125" style="10" customWidth="1"/>
    <col min="11" max="11" width="10" style="10" customWidth="1"/>
    <col min="12" max="12" width="11.85546875" style="10" customWidth="1"/>
    <col min="13" max="15" width="11.42578125" style="10" customWidth="1"/>
    <col min="16" max="17" width="12.42578125" style="10" customWidth="1"/>
    <col min="18" max="18" width="27" style="10" bestFit="1" customWidth="1"/>
    <col min="19" max="19" width="11.85546875" style="11" customWidth="1"/>
    <col min="20" max="25" width="12.42578125" style="10" customWidth="1"/>
    <col min="26" max="26" width="34" style="10" customWidth="1"/>
    <col min="27" max="28" width="51.140625" style="10" customWidth="1"/>
    <col min="29" max="29" width="11.140625" style="10" hidden="1" customWidth="1" outlineLevel="1"/>
    <col min="30" max="30" width="10.85546875" style="10" hidden="1" customWidth="1" outlineLevel="1"/>
    <col min="31" max="31" width="11.42578125" style="10" customWidth="1" collapsed="1"/>
    <col min="32" max="32" width="11.42578125" style="10" customWidth="1"/>
    <col min="33" max="16384" width="11.42578125" style="10"/>
  </cols>
  <sheetData>
    <row r="2" spans="1:30" ht="25.5">
      <c r="B2" s="131" t="s">
        <v>125</v>
      </c>
    </row>
    <row r="3" spans="1:30" ht="18" customHeight="1" thickBot="1">
      <c r="A3" s="69"/>
      <c r="G3" s="9"/>
      <c r="H3" s="9"/>
      <c r="I3" s="9"/>
      <c r="J3" s="9"/>
      <c r="S3" s="10"/>
    </row>
    <row r="4" spans="1:30" ht="68.650000000000006" customHeight="1">
      <c r="A4" s="224"/>
      <c r="B4" s="185" t="s">
        <v>10</v>
      </c>
      <c r="C4" s="186"/>
      <c r="D4" s="186"/>
      <c r="E4" s="186"/>
      <c r="F4" s="196" t="s">
        <v>11</v>
      </c>
      <c r="G4" s="198" t="s">
        <v>12</v>
      </c>
      <c r="H4" s="187" t="s">
        <v>13</v>
      </c>
      <c r="I4" s="187" t="s">
        <v>14</v>
      </c>
      <c r="J4" s="198" t="s">
        <v>15</v>
      </c>
      <c r="K4" s="196" t="s">
        <v>16</v>
      </c>
      <c r="L4" s="154" t="s">
        <v>17</v>
      </c>
      <c r="M4" s="132" t="s">
        <v>18</v>
      </c>
      <c r="N4" s="190" t="s">
        <v>19</v>
      </c>
      <c r="O4" s="192" t="s">
        <v>20</v>
      </c>
      <c r="P4" s="190" t="s">
        <v>21</v>
      </c>
      <c r="Q4" s="201"/>
      <c r="R4" s="202"/>
      <c r="S4" s="187" t="s">
        <v>22</v>
      </c>
      <c r="T4" s="23" t="s">
        <v>23</v>
      </c>
      <c r="U4" s="13" t="s">
        <v>24</v>
      </c>
      <c r="V4" s="13" t="s">
        <v>25</v>
      </c>
      <c r="W4" s="12" t="s">
        <v>26</v>
      </c>
      <c r="X4" s="206" t="s">
        <v>27</v>
      </c>
      <c r="Y4" s="201"/>
      <c r="Z4" s="201"/>
      <c r="AA4" s="196" t="s">
        <v>28</v>
      </c>
      <c r="AB4" s="194" t="s">
        <v>29</v>
      </c>
      <c r="AC4" s="187" t="s">
        <v>30</v>
      </c>
      <c r="AD4" s="188" t="s">
        <v>31</v>
      </c>
    </row>
    <row r="5" spans="1:30" ht="16.149999999999999" thickBot="1">
      <c r="A5" s="224"/>
      <c r="B5" s="71" t="s">
        <v>32</v>
      </c>
      <c r="C5" s="180" t="s">
        <v>33</v>
      </c>
      <c r="D5" s="181"/>
      <c r="E5" s="155" t="s">
        <v>34</v>
      </c>
      <c r="F5" s="197"/>
      <c r="G5" s="199"/>
      <c r="H5" s="200"/>
      <c r="I5" s="200"/>
      <c r="J5" s="199"/>
      <c r="K5" s="197"/>
      <c r="L5" s="30">
        <f>+L35+L66</f>
        <v>102.99999999999999</v>
      </c>
      <c r="M5" s="133"/>
      <c r="N5" s="191"/>
      <c r="O5" s="193"/>
      <c r="P5" s="191"/>
      <c r="Q5" s="203"/>
      <c r="R5" s="204"/>
      <c r="S5" s="200"/>
      <c r="T5" s="30">
        <f>+T35+T66</f>
        <v>176</v>
      </c>
      <c r="U5" s="30">
        <f>+U35+U66</f>
        <v>0</v>
      </c>
      <c r="V5" s="30">
        <f>+V35+V66</f>
        <v>176</v>
      </c>
      <c r="W5" s="30">
        <f>+W35+W66</f>
        <v>176</v>
      </c>
      <c r="X5" s="207"/>
      <c r="Y5" s="203"/>
      <c r="Z5" s="203"/>
      <c r="AA5" s="205"/>
      <c r="AB5" s="195"/>
      <c r="AC5" s="181"/>
      <c r="AD5" s="189"/>
    </row>
    <row r="6" spans="1:30" ht="15.75" customHeight="1">
      <c r="A6" s="214" t="s">
        <v>73</v>
      </c>
      <c r="B6" s="225" t="s">
        <v>74</v>
      </c>
      <c r="C6" s="226" t="s">
        <v>75</v>
      </c>
      <c r="D6" s="227"/>
      <c r="E6" s="244">
        <v>6</v>
      </c>
      <c r="F6" s="165" t="s">
        <v>76</v>
      </c>
      <c r="G6" s="27" t="s">
        <v>126</v>
      </c>
      <c r="H6" s="25"/>
      <c r="I6" s="31" t="s">
        <v>40</v>
      </c>
      <c r="J6" s="17"/>
      <c r="K6" s="166" t="s">
        <v>54</v>
      </c>
      <c r="L6" s="22">
        <v>22</v>
      </c>
      <c r="M6" s="159">
        <v>10</v>
      </c>
      <c r="N6" s="160">
        <v>350</v>
      </c>
      <c r="O6" s="20" t="s">
        <v>78</v>
      </c>
      <c r="P6" s="175"/>
      <c r="Q6" s="176"/>
      <c r="R6" s="177"/>
      <c r="S6" s="47">
        <f>IF(OR(N6="",K6=Paramétrage!$C$10,K6=Paramétrage!$C$13,K6=Paramétrage!$C$17,K6=Paramétrage!$C$20,K6=Paramétrage!$C$24,K6=Paramétrage!$C$27,AND(K6&lt;&gt;Paramétrage!$C$9,O6="Mut+ext")),0,ROUNDUP(M6/N6,0))</f>
        <v>0</v>
      </c>
      <c r="T6" s="229">
        <f>IF(OR(K6="",O6="Mut+ext"),0,IF(VLOOKUP(K6,Paramétrage!$C$6:$E$29,2,0)=0,0,IF(N6="","saisir capacité",L6*S6*VLOOKUP(K6,Paramétrage!$C$6:$E$29,2,0))))</f>
        <v>0</v>
      </c>
      <c r="U6" s="230"/>
      <c r="V6" s="231">
        <f t="shared" ref="V6:V22" si="0">IF(OR(K6="",O6="Mut+ext"),0,IF(ISERROR(T6+U6)=TRUE,T6,T6+U6))</f>
        <v>0</v>
      </c>
      <c r="W6" s="48">
        <f>IF(OR(K6="",O6="Mut+ext"),0,IF(ISERROR(U6+T6*VLOOKUP(K6,Paramétrage!$C$6:$E$29,3,0))=TRUE,V6,U6+T6*VLOOKUP(K6,Paramétrage!$C$6:$E$29,3,0)))</f>
        <v>0</v>
      </c>
      <c r="X6" s="178"/>
      <c r="Y6" s="176"/>
      <c r="Z6" s="179"/>
      <c r="AA6" s="32" t="s">
        <v>80</v>
      </c>
      <c r="AB6" s="19"/>
      <c r="AC6" s="33">
        <f>IF(F6="",0,IF(I6="",0,IF(SUMIF($F$6:$F$22,F6,$M$6:$M$22)=0,0,IF(OR(J6="",I6="obligatoire"),AD6/SUMIF($F$6:$F$22,F6,$M$6:$M$22),AD6/(SUMIF($F$6:$F$22,F6,$M$6:$M$22)/J6)))))</f>
        <v>3.3846153846153846</v>
      </c>
      <c r="AD6" s="232">
        <f t="shared" ref="AD6:AD22" si="1">L6*M6</f>
        <v>220</v>
      </c>
    </row>
    <row r="7" spans="1:30">
      <c r="A7" s="215"/>
      <c r="B7" s="225"/>
      <c r="C7" s="233"/>
      <c r="D7" s="234"/>
      <c r="E7" s="244"/>
      <c r="F7" s="165" t="s">
        <v>81</v>
      </c>
      <c r="G7" s="27" t="s">
        <v>82</v>
      </c>
      <c r="H7" s="25"/>
      <c r="I7" s="31" t="s">
        <v>40</v>
      </c>
      <c r="J7" s="17"/>
      <c r="K7" s="166" t="s">
        <v>41</v>
      </c>
      <c r="L7" s="22">
        <v>12</v>
      </c>
      <c r="M7" s="159">
        <v>10</v>
      </c>
      <c r="N7" s="160">
        <v>25</v>
      </c>
      <c r="O7" s="18"/>
      <c r="P7" s="175"/>
      <c r="Q7" s="176"/>
      <c r="R7" s="177"/>
      <c r="S7" s="47">
        <f>IF(OR(N7="",K7=Paramétrage!$C$10,K7=Paramétrage!$C$13,K7=Paramétrage!$C$17,K7=Paramétrage!$C$20,K7=Paramétrage!$C$24,K7=Paramétrage!$C$27,AND(K7&lt;&gt;Paramétrage!$C$9,O7="Mut+ext")),0,ROUNDUP(M7/N7,0))</f>
        <v>1</v>
      </c>
      <c r="T7" s="229">
        <f>IF(OR(K7="",O7="Mut+ext"),0,IF(VLOOKUP(K7,Paramétrage!$C$6:$E$29,2,0)=0,0,IF(N7="","saisir capacité",L7*S7*VLOOKUP(K7,Paramétrage!$C$6:$E$29,2,0))))</f>
        <v>12</v>
      </c>
      <c r="U7" s="230"/>
      <c r="V7" s="231">
        <f t="shared" si="0"/>
        <v>12</v>
      </c>
      <c r="W7" s="48">
        <f>IF(OR(K7="",O7="Mut+ext"),0,IF(ISERROR(U7+T7*VLOOKUP(K7,Paramétrage!$C$6:$E$29,3,0))=TRUE,V7,U7+T7*VLOOKUP(K7,Paramétrage!$C$6:$E$29,3,0)))</f>
        <v>12</v>
      </c>
      <c r="X7" s="178"/>
      <c r="Y7" s="176"/>
      <c r="Z7" s="179"/>
      <c r="AA7" s="152" t="s">
        <v>83</v>
      </c>
      <c r="AB7" s="19"/>
      <c r="AC7" s="33">
        <f>IF(F7="",0,IF(I7="",0,IF(SUMIF($F$6:$F$22,F7,$M$6:$M$22)=0,0,IF(OR(J7="",I7="obligatoire"),AD7/SUMIF($F$6:$F$22,F7,$M$6:$M$22),AD7/(SUMIF($F$6:$F$22,F7,$M$6:$M$22)/J7)))))</f>
        <v>1.8461538461538463</v>
      </c>
      <c r="AD7" s="235">
        <f t="shared" si="1"/>
        <v>120</v>
      </c>
    </row>
    <row r="8" spans="1:30">
      <c r="A8" s="215"/>
      <c r="B8" s="225"/>
      <c r="C8" s="233"/>
      <c r="D8" s="234"/>
      <c r="E8" s="244"/>
      <c r="F8" s="165" t="s">
        <v>84</v>
      </c>
      <c r="G8" s="27" t="s">
        <v>85</v>
      </c>
      <c r="H8" s="25"/>
      <c r="I8" s="31" t="s">
        <v>60</v>
      </c>
      <c r="J8" s="17"/>
      <c r="K8" s="166" t="s">
        <v>41</v>
      </c>
      <c r="L8" s="22">
        <v>10</v>
      </c>
      <c r="M8" s="159">
        <v>10</v>
      </c>
      <c r="N8" s="160">
        <v>25</v>
      </c>
      <c r="O8" s="18"/>
      <c r="P8" s="175"/>
      <c r="Q8" s="176"/>
      <c r="R8" s="177"/>
      <c r="S8" s="47">
        <f>IF(OR(N8="",K8=Paramétrage!$C$10,K8=Paramétrage!$C$13,K8=Paramétrage!$C$17,K8=Paramétrage!$C$20,K8=Paramétrage!$C$24,K8=Paramétrage!$C$27,AND(K8&lt;&gt;Paramétrage!$C$9,O8="Mut+ext")),0,ROUNDUP(M8/N8,0))</f>
        <v>1</v>
      </c>
      <c r="T8" s="229">
        <f>IF(OR(K8="",O8="Mut+ext"),0,IF(VLOOKUP(K8,Paramétrage!$C$6:$E$29,2,0)=0,0,IF(N8="","saisir capacité",L8*S8*VLOOKUP(K8,Paramétrage!$C$6:$E$29,2,0))))</f>
        <v>10</v>
      </c>
      <c r="U8" s="230"/>
      <c r="V8" s="231">
        <f t="shared" si="0"/>
        <v>10</v>
      </c>
      <c r="W8" s="48">
        <f>IF(OR(K8="",O8="Mut+ext"),0,IF(ISERROR(U8+T8*VLOOKUP(K8,Paramétrage!$C$6:$E$29,3,0))=TRUE,V8,U8+T8*VLOOKUP(K8,Paramétrage!$C$6:$E$29,3,0)))</f>
        <v>10</v>
      </c>
      <c r="X8" s="178"/>
      <c r="Y8" s="176"/>
      <c r="Z8" s="179"/>
      <c r="AA8" s="152" t="s">
        <v>86</v>
      </c>
      <c r="AB8" s="19"/>
      <c r="AC8" s="33">
        <f>IF(F8="",0,IF(I8="",0,IF(SUMIF($F$6:$F$22,F8,$M$6:$M$22)=0,0,IF(OR(J8="",I8="obligatoire"),AD8/SUMIF($F$6:$F$22,F8,$M$6:$M$22),AD8/(SUMIF($F$6:$F$22,F8,$M$6:$M$22)/J8)))))</f>
        <v>1.5384615384615385</v>
      </c>
      <c r="AD8" s="235">
        <f t="shared" si="1"/>
        <v>100</v>
      </c>
    </row>
    <row r="9" spans="1:30">
      <c r="A9" s="215"/>
      <c r="B9" s="225"/>
      <c r="C9" s="233"/>
      <c r="D9" s="234"/>
      <c r="E9" s="244"/>
      <c r="F9" s="165" t="s">
        <v>87</v>
      </c>
      <c r="G9" s="27" t="s">
        <v>88</v>
      </c>
      <c r="H9" s="25"/>
      <c r="I9" s="31" t="s">
        <v>60</v>
      </c>
      <c r="J9" s="17"/>
      <c r="K9" s="166" t="s">
        <v>41</v>
      </c>
      <c r="L9" s="22">
        <v>10</v>
      </c>
      <c r="M9" s="159">
        <v>10</v>
      </c>
      <c r="N9" s="160">
        <v>25</v>
      </c>
      <c r="O9" s="18"/>
      <c r="P9" s="163"/>
      <c r="Q9" s="152"/>
      <c r="R9" s="164"/>
      <c r="S9" s="47"/>
      <c r="T9" s="229"/>
      <c r="U9" s="230"/>
      <c r="V9" s="231"/>
      <c r="W9" s="48"/>
      <c r="X9" s="161"/>
      <c r="Y9" s="152"/>
      <c r="Z9" s="162"/>
      <c r="AA9" s="26"/>
      <c r="AB9" s="19"/>
      <c r="AC9" s="33"/>
      <c r="AD9" s="235"/>
    </row>
    <row r="10" spans="1:30">
      <c r="A10" s="215"/>
      <c r="B10" s="225"/>
      <c r="C10" s="233"/>
      <c r="D10" s="234"/>
      <c r="E10" s="244"/>
      <c r="F10" s="165"/>
      <c r="G10" s="27"/>
      <c r="H10" s="25"/>
      <c r="I10" s="31"/>
      <c r="J10" s="17"/>
      <c r="K10" s="166"/>
      <c r="L10" s="22"/>
      <c r="M10" s="159"/>
      <c r="N10" s="160"/>
      <c r="O10" s="18"/>
      <c r="P10" s="175"/>
      <c r="Q10" s="176"/>
      <c r="R10" s="177"/>
      <c r="S10" s="47">
        <f>IF(OR(N10="",K10=Paramétrage!$C$10,K10=Paramétrage!$C$13,K10=Paramétrage!$C$17,K10=Paramétrage!$C$20,K10=Paramétrage!$C$24,K10=Paramétrage!$C$27,AND(K10&lt;&gt;Paramétrage!$C$9,O10="Mut+ext")),0,ROUNDUP(M10/N10,0))</f>
        <v>0</v>
      </c>
      <c r="T10" s="229">
        <f>IF(OR(K10="",O10="Mut+ext"),0,IF(VLOOKUP(K10,Paramétrage!$C$6:$E$29,2,0)=0,0,IF(N10="","saisir capacité",L10*S10*VLOOKUP(K10,Paramétrage!$C$6:$E$29,2,0))))</f>
        <v>0</v>
      </c>
      <c r="U10" s="230"/>
      <c r="V10" s="231">
        <f t="shared" si="0"/>
        <v>0</v>
      </c>
      <c r="W10" s="48">
        <f>IF(OR(K10="",O10="Mut+ext"),0,IF(ISERROR(U10+T10*VLOOKUP(K10,Paramétrage!$C$6:$E$29,3,0))=TRUE,V10,U10+T10*VLOOKUP(K10,Paramétrage!$C$6:$E$29,3,0)))</f>
        <v>0</v>
      </c>
      <c r="X10" s="178"/>
      <c r="Y10" s="176"/>
      <c r="Z10" s="179"/>
      <c r="AA10" s="26"/>
      <c r="AB10" s="19"/>
      <c r="AC10" s="33">
        <f>IF(F10="",0,IF(I10="",0,IF(SUMIF($F$6:$F$22,F10,$M$6:$M$22)=0,0,IF(OR(J10="",I10="obligatoire"),AD10/SUMIF($F$6:$F$22,F10,$M$6:$M$22),AD10/(SUMIF($F$6:$F$22,F10,$M$6:$M$22)/J10)))))</f>
        <v>0</v>
      </c>
      <c r="AD10" s="235">
        <f t="shared" si="1"/>
        <v>0</v>
      </c>
    </row>
    <row r="11" spans="1:30">
      <c r="A11" s="215"/>
      <c r="B11" s="225"/>
      <c r="C11" s="233"/>
      <c r="D11" s="234"/>
      <c r="E11" s="244"/>
      <c r="F11" s="165" t="s">
        <v>76</v>
      </c>
      <c r="G11" s="27" t="s">
        <v>127</v>
      </c>
      <c r="H11" s="25"/>
      <c r="I11" s="31" t="s">
        <v>40</v>
      </c>
      <c r="J11" s="17"/>
      <c r="K11" s="166" t="s">
        <v>54</v>
      </c>
      <c r="L11" s="22">
        <v>22</v>
      </c>
      <c r="M11" s="159">
        <v>40</v>
      </c>
      <c r="N11" s="160">
        <v>350</v>
      </c>
      <c r="O11" s="18" t="s">
        <v>78</v>
      </c>
      <c r="P11" s="175"/>
      <c r="Q11" s="176"/>
      <c r="R11" s="177"/>
      <c r="S11" s="47">
        <f>IF(OR(N11="",K11=Paramétrage!$C$10,K11=Paramétrage!$C$13,K11=Paramétrage!$C$17,K11=Paramétrage!$C$20,K11=Paramétrage!$C$24,K11=Paramétrage!$C$27,AND(K11&lt;&gt;Paramétrage!$C$9,O11="Mut+ext")),0,ROUNDUP(M11/N11,0))</f>
        <v>0</v>
      </c>
      <c r="T11" s="229">
        <f>IF(OR(K11="",O11="Mut+ext"),0,IF(VLOOKUP(K11,Paramétrage!$C$6:$E$29,2,0)=0,0,IF(N11="","saisir capacité",L11*S11*VLOOKUP(K11,Paramétrage!$C$6:$E$29,2,0))))</f>
        <v>0</v>
      </c>
      <c r="U11" s="230"/>
      <c r="V11" s="231">
        <f t="shared" si="0"/>
        <v>0</v>
      </c>
      <c r="W11" s="48">
        <f>IF(OR(K11="",O11="Mut+ext"),0,IF(ISERROR(U11+T11*VLOOKUP(K11,Paramétrage!$C$6:$E$29,3,0))=TRUE,V11,U11+T11*VLOOKUP(K11,Paramétrage!$C$6:$E$29,3,0)))</f>
        <v>0</v>
      </c>
      <c r="X11" s="178"/>
      <c r="Y11" s="176"/>
      <c r="Z11" s="179"/>
      <c r="AA11" s="152" t="s">
        <v>80</v>
      </c>
      <c r="AB11" s="19"/>
      <c r="AC11" s="33">
        <f>IF(F11="",0,IF(I11="",0,IF(SUMIF($F$6:$F$22,F11,$M$6:$M$22)=0,0,IF(OR(J11="",I11="obligatoire"),AD11/SUMIF($F$6:$F$22,F11,$M$6:$M$22),AD11/(SUMIF($F$6:$F$22,F11,$M$6:$M$22)/J11)))))</f>
        <v>13.538461538461538</v>
      </c>
      <c r="AD11" s="235">
        <f t="shared" ref="AD11:AD21" si="2">L11*M11</f>
        <v>880</v>
      </c>
    </row>
    <row r="12" spans="1:30">
      <c r="A12" s="215"/>
      <c r="B12" s="225"/>
      <c r="C12" s="233"/>
      <c r="D12" s="234"/>
      <c r="E12" s="244"/>
      <c r="F12" s="165" t="s">
        <v>81</v>
      </c>
      <c r="G12" s="27" t="s">
        <v>90</v>
      </c>
      <c r="H12" s="25"/>
      <c r="I12" s="31" t="s">
        <v>40</v>
      </c>
      <c r="J12" s="17"/>
      <c r="K12" s="166" t="s">
        <v>41</v>
      </c>
      <c r="L12" s="22">
        <v>12</v>
      </c>
      <c r="M12" s="159">
        <v>40</v>
      </c>
      <c r="N12" s="160">
        <v>25</v>
      </c>
      <c r="O12" s="18"/>
      <c r="P12" s="175"/>
      <c r="Q12" s="176"/>
      <c r="R12" s="177"/>
      <c r="S12" s="47">
        <f>IF(OR(N12="",K12=Paramétrage!$C$10,K12=Paramétrage!$C$13,K12=Paramétrage!$C$17,K12=Paramétrage!$C$20,K12=Paramétrage!$C$24,K12=Paramétrage!$C$27,AND(K12&lt;&gt;Paramétrage!$C$9,O12="Mut+ext")),0,ROUNDUP(M12/N12,0))</f>
        <v>2</v>
      </c>
      <c r="T12" s="229">
        <f>IF(OR(K12="",O12="Mut+ext"),0,IF(VLOOKUP(K12,Paramétrage!$C$6:$E$29,2,0)=0,0,IF(N12="","saisir capacité",L12*S12*VLOOKUP(K12,Paramétrage!$C$6:$E$29,2,0))))</f>
        <v>24</v>
      </c>
      <c r="U12" s="230"/>
      <c r="V12" s="231">
        <f t="shared" si="0"/>
        <v>24</v>
      </c>
      <c r="W12" s="48">
        <f>IF(OR(K12="",O12="Mut+ext"),0,IF(ISERROR(U12+T12*VLOOKUP(K12,Paramétrage!$C$6:$E$29,3,0))=TRUE,V12,U12+T12*VLOOKUP(K12,Paramétrage!$C$6:$E$29,3,0)))</f>
        <v>24</v>
      </c>
      <c r="X12" s="178"/>
      <c r="Y12" s="176"/>
      <c r="Z12" s="179"/>
      <c r="AA12" s="152" t="s">
        <v>83</v>
      </c>
      <c r="AB12" s="19"/>
      <c r="AC12" s="33">
        <f>IF(F12="",0,IF(I12="",0,IF(SUMIF($F$6:$F$22,F12,$M$6:$M$22)=0,0,IF(OR(J12="",I12="obligatoire"),AD12/SUMIF($F$6:$F$22,F12,$M$6:$M$22),AD12/(SUMIF($F$6:$F$22,F12,$M$6:$M$22)/J12)))))</f>
        <v>7.384615384615385</v>
      </c>
      <c r="AD12" s="235">
        <f t="shared" si="2"/>
        <v>480</v>
      </c>
    </row>
    <row r="13" spans="1:30">
      <c r="A13" s="215"/>
      <c r="B13" s="225"/>
      <c r="C13" s="233"/>
      <c r="D13" s="234"/>
      <c r="E13" s="244"/>
      <c r="F13" s="165" t="s">
        <v>84</v>
      </c>
      <c r="G13" s="27" t="s">
        <v>91</v>
      </c>
      <c r="H13" s="25"/>
      <c r="I13" s="31" t="s">
        <v>60</v>
      </c>
      <c r="J13" s="17"/>
      <c r="K13" s="166" t="s">
        <v>41</v>
      </c>
      <c r="L13" s="22">
        <v>10</v>
      </c>
      <c r="M13" s="159">
        <v>40</v>
      </c>
      <c r="N13" s="160">
        <v>25</v>
      </c>
      <c r="O13" s="18"/>
      <c r="P13" s="175"/>
      <c r="Q13" s="176"/>
      <c r="R13" s="177"/>
      <c r="S13" s="47">
        <f>IF(OR(N13="",K13=Paramétrage!$C$10,K13=Paramétrage!$C$13,K13=Paramétrage!$C$17,K13=Paramétrage!$C$20,K13=Paramétrage!$C$24,K13=Paramétrage!$C$27,AND(K13&lt;&gt;Paramétrage!$C$9,O13="Mut+ext")),0,ROUNDUP(M13/N13,0))</f>
        <v>2</v>
      </c>
      <c r="T13" s="229">
        <f>IF(OR(K13="",O13="Mut+ext"),0,IF(VLOOKUP(K13,Paramétrage!$C$6:$E$29,2,0)=0,0,IF(N13="","saisir capacité",L13*S13*VLOOKUP(K13,Paramétrage!$C$6:$E$29,2,0))))</f>
        <v>20</v>
      </c>
      <c r="U13" s="230"/>
      <c r="V13" s="231">
        <f t="shared" si="0"/>
        <v>20</v>
      </c>
      <c r="W13" s="48">
        <f>IF(OR(K13="",O13="Mut+ext"),0,IF(ISERROR(U13+T13*VLOOKUP(K13,Paramétrage!$C$6:$E$29,3,0))=TRUE,V13,U13+T13*VLOOKUP(K13,Paramétrage!$C$6:$E$29,3,0)))</f>
        <v>20</v>
      </c>
      <c r="X13" s="178"/>
      <c r="Y13" s="176"/>
      <c r="Z13" s="179"/>
      <c r="AA13" s="152" t="s">
        <v>86</v>
      </c>
      <c r="AB13" s="19"/>
      <c r="AC13" s="33">
        <f>IF(F13="",0,IF(I13="",0,IF(SUMIF($F$6:$F$22,F13,$M$6:$M$22)=0,0,IF(OR(J13="",I13="obligatoire"),AD13/SUMIF($F$6:$F$22,F13,$M$6:$M$22),AD13/(SUMIF($F$6:$F$22,F13,$M$6:$M$22)/J13)))))</f>
        <v>6.1538461538461542</v>
      </c>
      <c r="AD13" s="235">
        <f t="shared" si="2"/>
        <v>400</v>
      </c>
    </row>
    <row r="14" spans="1:30">
      <c r="A14" s="215"/>
      <c r="B14" s="225"/>
      <c r="C14" s="233"/>
      <c r="D14" s="234"/>
      <c r="E14" s="244"/>
      <c r="F14" s="165" t="s">
        <v>87</v>
      </c>
      <c r="G14" s="27" t="s">
        <v>92</v>
      </c>
      <c r="H14" s="25"/>
      <c r="I14" s="31" t="s">
        <v>60</v>
      </c>
      <c r="J14" s="17"/>
      <c r="K14" s="166" t="s">
        <v>41</v>
      </c>
      <c r="L14" s="22">
        <v>10</v>
      </c>
      <c r="M14" s="159">
        <v>40</v>
      </c>
      <c r="N14" s="160">
        <v>25</v>
      </c>
      <c r="O14" s="18"/>
      <c r="P14" s="163"/>
      <c r="Q14" s="152"/>
      <c r="R14" s="164"/>
      <c r="S14" s="47"/>
      <c r="T14" s="229"/>
      <c r="U14" s="230"/>
      <c r="V14" s="231"/>
      <c r="W14" s="48"/>
      <c r="X14" s="161"/>
      <c r="Y14" s="152"/>
      <c r="Z14" s="162"/>
      <c r="AA14" s="26"/>
      <c r="AB14" s="19"/>
      <c r="AC14" s="33"/>
      <c r="AD14" s="235"/>
    </row>
    <row r="15" spans="1:30">
      <c r="A15" s="215"/>
      <c r="B15" s="225"/>
      <c r="C15" s="233"/>
      <c r="D15" s="234"/>
      <c r="E15" s="244"/>
      <c r="F15" s="165"/>
      <c r="G15" s="27"/>
      <c r="H15" s="25"/>
      <c r="I15" s="31"/>
      <c r="J15" s="17"/>
      <c r="K15" s="166"/>
      <c r="L15" s="22"/>
      <c r="M15" s="159"/>
      <c r="N15" s="160"/>
      <c r="O15" s="18"/>
      <c r="P15" s="175"/>
      <c r="Q15" s="176"/>
      <c r="R15" s="177"/>
      <c r="S15" s="47">
        <f>IF(OR(N15="",K15=Paramétrage!$C$10,K15=Paramétrage!$C$13,K15=Paramétrage!$C$17,K15=Paramétrage!$C$20,K15=Paramétrage!$C$24,K15=Paramétrage!$C$27,AND(K15&lt;&gt;Paramétrage!$C$9,O15="Mut+ext")),0,ROUNDUP(M15/N15,0))</f>
        <v>0</v>
      </c>
      <c r="T15" s="229">
        <f>IF(OR(K15="",O15="Mut+ext"),0,IF(VLOOKUP(K15,Paramétrage!$C$6:$E$29,2,0)=0,0,IF(N15="","saisir capacité",L15*S15*VLOOKUP(K15,Paramétrage!$C$6:$E$29,2,0))))</f>
        <v>0</v>
      </c>
      <c r="U15" s="230"/>
      <c r="V15" s="231">
        <f t="shared" si="0"/>
        <v>0</v>
      </c>
      <c r="W15" s="48">
        <f>IF(OR(K15="",O15="Mut+ext"),0,IF(ISERROR(U15+T15*VLOOKUP(K15,Paramétrage!$C$6:$E$29,3,0))=TRUE,V15,U15+T15*VLOOKUP(K15,Paramétrage!$C$6:$E$29,3,0)))</f>
        <v>0</v>
      </c>
      <c r="X15" s="178"/>
      <c r="Y15" s="176"/>
      <c r="Z15" s="179"/>
      <c r="AA15" s="26"/>
      <c r="AB15" s="19"/>
      <c r="AC15" s="33">
        <f>IF(F15="",0,IF(I15="",0,IF(SUMIF($F$6:$F$22,F15,$M$6:$M$22)=0,0,IF(OR(J15="",I15="obligatoire"),AD15/SUMIF($F$6:$F$22,F15,$M$6:$M$22),AD15/(SUMIF($F$6:$F$22,F15,$M$6:$M$22)/J15)))))</f>
        <v>0</v>
      </c>
      <c r="AD15" s="235">
        <f t="shared" si="2"/>
        <v>0</v>
      </c>
    </row>
    <row r="16" spans="1:30">
      <c r="A16" s="215"/>
      <c r="B16" s="225"/>
      <c r="C16" s="233"/>
      <c r="D16" s="234"/>
      <c r="E16" s="244"/>
      <c r="F16" s="165" t="s">
        <v>76</v>
      </c>
      <c r="G16" s="27" t="s">
        <v>128</v>
      </c>
      <c r="H16" s="25"/>
      <c r="I16" s="31" t="s">
        <v>40</v>
      </c>
      <c r="J16" s="17"/>
      <c r="K16" s="166" t="s">
        <v>54</v>
      </c>
      <c r="L16" s="22">
        <v>22</v>
      </c>
      <c r="M16" s="159">
        <v>15</v>
      </c>
      <c r="N16" s="160">
        <v>350</v>
      </c>
      <c r="O16" s="18" t="s">
        <v>78</v>
      </c>
      <c r="P16" s="175"/>
      <c r="Q16" s="176"/>
      <c r="R16" s="177"/>
      <c r="S16" s="47">
        <f>IF(OR(N16="",K16=Paramétrage!$C$10,K16=Paramétrage!$C$13,K16=Paramétrage!$C$17,K16=Paramétrage!$C$20,K16=Paramétrage!$C$24,K16=Paramétrage!$C$27,AND(K16&lt;&gt;Paramétrage!$C$9,O16="Mut+ext")),0,ROUNDUP(M16/N16,0))</f>
        <v>0</v>
      </c>
      <c r="T16" s="229">
        <f>IF(OR(K16="",O16="Mut+ext"),0,IF(VLOOKUP(K16,Paramétrage!$C$6:$E$29,2,0)=0,0,IF(N16="","saisir capacité",L16*S16*VLOOKUP(K16,Paramétrage!$C$6:$E$29,2,0))))</f>
        <v>0</v>
      </c>
      <c r="U16" s="230"/>
      <c r="V16" s="231">
        <f t="shared" si="0"/>
        <v>0</v>
      </c>
      <c r="W16" s="48">
        <f>IF(OR(K16="",O16="Mut+ext"),0,IF(ISERROR(U16+T16*VLOOKUP(K16,Paramétrage!$C$6:$E$29,3,0))=TRUE,V16,U16+T16*VLOOKUP(K16,Paramétrage!$C$6:$E$29,3,0)))</f>
        <v>0</v>
      </c>
      <c r="X16" s="178"/>
      <c r="Y16" s="176"/>
      <c r="Z16" s="179"/>
      <c r="AA16" s="152" t="s">
        <v>80</v>
      </c>
      <c r="AB16" s="19"/>
      <c r="AC16" s="33">
        <f>IF(F16="",0,IF(I16="",0,IF(SUMIF($F$6:$F$22,F16,$M$6:$M$22)=0,0,IF(OR(J16="",I16="obligatoire"),AD16/SUMIF($F$6:$F$22,F16,$M$6:$M$22),AD16/(SUMIF($F$6:$F$22,F16,$M$6:$M$22)/J16)))))</f>
        <v>5.0769230769230766</v>
      </c>
      <c r="AD16" s="235">
        <f t="shared" si="2"/>
        <v>330</v>
      </c>
    </row>
    <row r="17" spans="1:30">
      <c r="A17" s="215"/>
      <c r="B17" s="225"/>
      <c r="C17" s="233"/>
      <c r="D17" s="234"/>
      <c r="E17" s="244"/>
      <c r="F17" s="165" t="s">
        <v>81</v>
      </c>
      <c r="G17" s="27" t="s">
        <v>94</v>
      </c>
      <c r="H17" s="25"/>
      <c r="I17" s="31" t="s">
        <v>40</v>
      </c>
      <c r="J17" s="17"/>
      <c r="K17" s="166" t="s">
        <v>41</v>
      </c>
      <c r="L17" s="22">
        <v>12</v>
      </c>
      <c r="M17" s="159">
        <v>15</v>
      </c>
      <c r="N17" s="160">
        <v>25</v>
      </c>
      <c r="O17" s="18"/>
      <c r="P17" s="175"/>
      <c r="Q17" s="176"/>
      <c r="R17" s="177"/>
      <c r="S17" s="47">
        <f>IF(OR(N17="",K17=Paramétrage!$C$10,K17=Paramétrage!$C$13,K17=Paramétrage!$C$17,K17=Paramétrage!$C$20,K17=Paramétrage!$C$24,K17=Paramétrage!$C$27,AND(K17&lt;&gt;Paramétrage!$C$9,O17="Mut+ext")),0,ROUNDUP(M17/N17,0))</f>
        <v>1</v>
      </c>
      <c r="T17" s="229">
        <f>IF(OR(K17="",O17="Mut+ext"),0,IF(VLOOKUP(K17,Paramétrage!$C$6:$E$29,2,0)=0,0,IF(N17="","saisir capacité",L17*S17*VLOOKUP(K17,Paramétrage!$C$6:$E$29,2,0))))</f>
        <v>12</v>
      </c>
      <c r="U17" s="230"/>
      <c r="V17" s="231">
        <f t="shared" ref="V17:V21" si="3">IF(OR(K17="",O17="Mut+ext"),0,IF(ISERROR(T17+U17)=TRUE,T17,T17+U17))</f>
        <v>12</v>
      </c>
      <c r="W17" s="48">
        <f>IF(OR(K17="",O17="Mut+ext"),0,IF(ISERROR(U17+T17*VLOOKUP(K17,Paramétrage!$C$6:$E$29,3,0))=TRUE,V17,U17+T17*VLOOKUP(K17,Paramétrage!$C$6:$E$29,3,0)))</f>
        <v>12</v>
      </c>
      <c r="X17" s="178"/>
      <c r="Y17" s="176"/>
      <c r="Z17" s="179"/>
      <c r="AA17" s="152" t="s">
        <v>83</v>
      </c>
      <c r="AB17" s="19"/>
      <c r="AC17" s="33">
        <f>IF(F17="",0,IF(I17="",0,IF(SUMIF($F$6:$F$22,F17,$M$6:$M$22)=0,0,IF(OR(J17="",I17="obligatoire"),AD17/SUMIF($F$6:$F$22,F17,$M$6:$M$22),AD17/(SUMIF($F$6:$F$22,F17,$M$6:$M$22)/J17)))))</f>
        <v>2.7692307692307692</v>
      </c>
      <c r="AD17" s="235">
        <f t="shared" si="2"/>
        <v>180</v>
      </c>
    </row>
    <row r="18" spans="1:30">
      <c r="A18" s="215"/>
      <c r="B18" s="225"/>
      <c r="C18" s="233"/>
      <c r="D18" s="234"/>
      <c r="E18" s="244"/>
      <c r="F18" s="165" t="s">
        <v>84</v>
      </c>
      <c r="G18" s="27" t="s">
        <v>96</v>
      </c>
      <c r="H18" s="25"/>
      <c r="I18" s="31" t="s">
        <v>60</v>
      </c>
      <c r="J18" s="17"/>
      <c r="K18" s="166" t="s">
        <v>41</v>
      </c>
      <c r="L18" s="22">
        <v>10</v>
      </c>
      <c r="M18" s="159">
        <v>15</v>
      </c>
      <c r="N18" s="160">
        <v>25</v>
      </c>
      <c r="O18" s="18"/>
      <c r="P18" s="175"/>
      <c r="Q18" s="176"/>
      <c r="R18" s="177"/>
      <c r="S18" s="47">
        <f>IF(OR(N18="",K18=Paramétrage!$C$10,K18=Paramétrage!$C$13,K18=Paramétrage!$C$17,K18=Paramétrage!$C$20,K18=Paramétrage!$C$24,K18=Paramétrage!$C$27,AND(K18&lt;&gt;Paramétrage!$C$9,O18="Mut+ext")),0,ROUNDUP(M18/N18,0))</f>
        <v>1</v>
      </c>
      <c r="T18" s="229">
        <f>IF(OR(K18="",O18="Mut+ext"),0,IF(VLOOKUP(K18,Paramétrage!$C$6:$E$29,2,0)=0,0,IF(N18="","saisir capacité",L18*S18*VLOOKUP(K18,Paramétrage!$C$6:$E$29,2,0))))</f>
        <v>10</v>
      </c>
      <c r="U18" s="230"/>
      <c r="V18" s="231">
        <f t="shared" si="3"/>
        <v>10</v>
      </c>
      <c r="W18" s="48">
        <f>IF(OR(K18="",O18="Mut+ext"),0,IF(ISERROR(U18+T18*VLOOKUP(K18,Paramétrage!$C$6:$E$29,3,0))=TRUE,V18,U18+T18*VLOOKUP(K18,Paramétrage!$C$6:$E$29,3,0)))</f>
        <v>10</v>
      </c>
      <c r="X18" s="178"/>
      <c r="Y18" s="176"/>
      <c r="Z18" s="179"/>
      <c r="AA18" s="152" t="s">
        <v>86</v>
      </c>
      <c r="AB18" s="19"/>
      <c r="AC18" s="33">
        <f>IF(F18="",0,IF(I18="",0,IF(SUMIF($F$6:$F$22,F18,$M$6:$M$22)=0,0,IF(OR(J18="",I18="obligatoire"),AD18/SUMIF($F$6:$F$22,F18,$M$6:$M$22),AD18/(SUMIF($F$6:$F$22,F18,$M$6:$M$22)/J18)))))</f>
        <v>2.3076923076923075</v>
      </c>
      <c r="AD18" s="235">
        <f t="shared" si="2"/>
        <v>150</v>
      </c>
    </row>
    <row r="19" spans="1:30">
      <c r="A19" s="215"/>
      <c r="B19" s="225"/>
      <c r="C19" s="233"/>
      <c r="D19" s="234"/>
      <c r="E19" s="244"/>
      <c r="F19" s="165" t="s">
        <v>87</v>
      </c>
      <c r="G19" s="27" t="s">
        <v>98</v>
      </c>
      <c r="H19" s="25"/>
      <c r="I19" s="31" t="s">
        <v>60</v>
      </c>
      <c r="J19" s="17"/>
      <c r="K19" s="166" t="s">
        <v>41</v>
      </c>
      <c r="L19" s="22">
        <v>10</v>
      </c>
      <c r="M19" s="159">
        <v>15</v>
      </c>
      <c r="N19" s="160">
        <v>25</v>
      </c>
      <c r="O19" s="18"/>
      <c r="P19" s="163"/>
      <c r="Q19" s="152"/>
      <c r="R19" s="164"/>
      <c r="S19" s="47"/>
      <c r="T19" s="229"/>
      <c r="U19" s="230"/>
      <c r="V19" s="231"/>
      <c r="W19" s="48"/>
      <c r="X19" s="161"/>
      <c r="Y19" s="152"/>
      <c r="Z19" s="162"/>
      <c r="AA19" s="152"/>
      <c r="AB19" s="19"/>
      <c r="AC19" s="33"/>
      <c r="AD19" s="235"/>
    </row>
    <row r="20" spans="1:30">
      <c r="A20" s="215"/>
      <c r="B20" s="225"/>
      <c r="C20" s="233"/>
      <c r="D20" s="234"/>
      <c r="E20" s="244"/>
      <c r="F20" s="165"/>
      <c r="G20" s="27"/>
      <c r="H20" s="25"/>
      <c r="I20" s="31"/>
      <c r="J20" s="17"/>
      <c r="K20" s="166"/>
      <c r="L20" s="21"/>
      <c r="M20" s="236"/>
      <c r="N20" s="160"/>
      <c r="O20" s="18"/>
      <c r="P20" s="175"/>
      <c r="Q20" s="176"/>
      <c r="R20" s="177"/>
      <c r="S20" s="47">
        <f>IF(OR(N20="",K20=Paramétrage!$C$10,K20=Paramétrage!$C$13,K20=Paramétrage!$C$17,K20=Paramétrage!$C$20,K20=Paramétrage!$C$24,K20=Paramétrage!$C$27,AND(K20&lt;&gt;Paramétrage!$C$9,O20="Mut+ext")),0,ROUNDUP(M20/N20,0))</f>
        <v>0</v>
      </c>
      <c r="T20" s="229">
        <f>IF(OR(K20="",O20="Mut+ext"),0,IF(VLOOKUP(K20,Paramétrage!$C$6:$E$29,2,0)=0,0,IF(N20="","saisir capacité",L20*S20*VLOOKUP(K20,Paramétrage!$C$6:$E$29,2,0))))</f>
        <v>0</v>
      </c>
      <c r="U20" s="230"/>
      <c r="V20" s="231">
        <f t="shared" si="3"/>
        <v>0</v>
      </c>
      <c r="W20" s="48">
        <f>IF(OR(K20="",O20="Mut+ext"),0,IF(ISERROR(U20+T20*VLOOKUP(K20,Paramétrage!$C$6:$E$29,3,0))=TRUE,V20,U20+T20*VLOOKUP(K20,Paramétrage!$C$6:$E$29,3,0)))</f>
        <v>0</v>
      </c>
      <c r="X20" s="178"/>
      <c r="Y20" s="176"/>
      <c r="Z20" s="179"/>
      <c r="AA20" s="152"/>
      <c r="AB20" s="19"/>
      <c r="AC20" s="33">
        <f>IF(F20="",0,IF(I20="",0,IF(SUMIF($F$6:$F$22,F20,$M$6:$M$22)=0,0,IF(OR(J20="",I20="obligatoire"),AD20/SUMIF($F$6:$F$22,F20,$M$6:$M$22),AD20/(SUMIF($F$6:$F$22,F20,$M$6:$M$22)/J20)))))</f>
        <v>0</v>
      </c>
      <c r="AD20" s="235">
        <f t="shared" si="2"/>
        <v>0</v>
      </c>
    </row>
    <row r="21" spans="1:30">
      <c r="A21" s="215"/>
      <c r="B21" s="225"/>
      <c r="C21" s="233"/>
      <c r="D21" s="234"/>
      <c r="E21" s="244"/>
      <c r="F21" s="165" t="s">
        <v>87</v>
      </c>
      <c r="G21" s="27" t="s">
        <v>112</v>
      </c>
      <c r="H21" s="25"/>
      <c r="I21" s="31" t="s">
        <v>40</v>
      </c>
      <c r="J21" s="17">
        <v>1</v>
      </c>
      <c r="K21" s="166" t="s">
        <v>54</v>
      </c>
      <c r="L21" s="22">
        <v>10</v>
      </c>
      <c r="M21" s="159">
        <v>65</v>
      </c>
      <c r="N21" s="160">
        <v>500</v>
      </c>
      <c r="O21" s="18" t="s">
        <v>78</v>
      </c>
      <c r="P21" s="175" t="s">
        <v>124</v>
      </c>
      <c r="Q21" s="176"/>
      <c r="R21" s="177"/>
      <c r="S21" s="47">
        <f>IF(OR(N21="",K21=Paramétrage!$C$10,K21=Paramétrage!$C$13,K21=Paramétrage!$C$17,K21=Paramétrage!$C$20,K21=Paramétrage!$C$24,K21=Paramétrage!$C$27,AND(K21&lt;&gt;Paramétrage!$C$9,O21="Mut+ext")),0,ROUNDUP(M21/N21,0))</f>
        <v>0</v>
      </c>
      <c r="T21" s="229">
        <f>IF(OR(K21="",O21="Mut+ext"),0,IF(VLOOKUP(K21,Paramétrage!$C$6:$E$29,2,0)=0,0,IF(N21="","saisir capacité",L21*S21*VLOOKUP(K21,Paramétrage!$C$6:$E$29,2,0))))</f>
        <v>0</v>
      </c>
      <c r="U21" s="230"/>
      <c r="V21" s="231">
        <f t="shared" si="3"/>
        <v>0</v>
      </c>
      <c r="W21" s="48">
        <f>IF(OR(K21="",O21="Mut+ext"),0,IF(ISERROR(U21+T21*VLOOKUP(K21,Paramétrage!$C$6:$E$29,3,0))=TRUE,V21,U21+T21*VLOOKUP(K21,Paramétrage!$C$6:$E$29,3,0)))</f>
        <v>0</v>
      </c>
      <c r="X21" s="178" t="s">
        <v>118</v>
      </c>
      <c r="Y21" s="176"/>
      <c r="Z21" s="179"/>
      <c r="AA21" s="152" t="s">
        <v>80</v>
      </c>
      <c r="AB21" s="19"/>
      <c r="AC21" s="33">
        <f>IF(F21="",0,IF(I21="",0,IF(SUMIF($F$6:$F$22,F21,$M$6:$M$22)=0,0,IF(OR(J21="",I21="obligatoire"),AD21/SUMIF($F$6:$F$22,F21,$M$6:$M$22),AD21/(SUMIF($F$6:$F$22,F21,$M$6:$M$22)/J21)))))</f>
        <v>5</v>
      </c>
      <c r="AD21" s="235">
        <f t="shared" si="2"/>
        <v>650</v>
      </c>
    </row>
    <row r="22" spans="1:30">
      <c r="A22" s="215"/>
      <c r="B22" s="225"/>
      <c r="C22" s="233"/>
      <c r="D22" s="234"/>
      <c r="E22" s="244"/>
      <c r="F22" s="165"/>
      <c r="G22" s="27"/>
      <c r="H22" s="25"/>
      <c r="I22" s="31"/>
      <c r="J22" s="17"/>
      <c r="K22" s="166"/>
      <c r="L22" s="21"/>
      <c r="M22" s="236"/>
      <c r="N22" s="160"/>
      <c r="O22" s="18"/>
      <c r="P22" s="175"/>
      <c r="Q22" s="176"/>
      <c r="R22" s="177"/>
      <c r="S22" s="47">
        <f>IF(OR(N22="",K22=Paramétrage!$C$10,K22=Paramétrage!$C$13,K22=Paramétrage!$C$17,K22=Paramétrage!$C$20,K22=Paramétrage!$C$24,K22=Paramétrage!$C$27,AND(K22&lt;&gt;Paramétrage!$C$9,O22="Mut+ext")),0,ROUNDUP(M22/N22,0))</f>
        <v>0</v>
      </c>
      <c r="T22" s="229">
        <f>IF(OR(K22="",O22="Mut+ext"),0,IF(VLOOKUP(K22,Paramétrage!$C$6:$E$29,2,0)=0,0,IF(N22="","saisir capacité",L22*S22*VLOOKUP(K22,Paramétrage!$C$6:$E$29,2,0))))</f>
        <v>0</v>
      </c>
      <c r="U22" s="230"/>
      <c r="V22" s="231">
        <f t="shared" si="0"/>
        <v>0</v>
      </c>
      <c r="W22" s="48">
        <f>IF(OR(K22="",O22="Mut+ext"),0,IF(ISERROR(U22+T22*VLOOKUP(K22,Paramétrage!$C$6:$E$29,3,0))=TRUE,V22,U22+T22*VLOOKUP(K22,Paramétrage!$C$6:$E$29,3,0)))</f>
        <v>0</v>
      </c>
      <c r="X22" s="178"/>
      <c r="Y22" s="176"/>
      <c r="Z22" s="179"/>
      <c r="AA22" s="152"/>
      <c r="AB22" s="19"/>
      <c r="AC22" s="33">
        <f>IF(F22="",0,IF(I22="",0,IF(SUMIF($F$6:$F$22,F22,$M$6:$M$22)=0,0,IF(OR(J22="",I22="obligatoire"),AD22/SUMIF($F$6:$F$22,F22,$M$6:$M$22),AD22/(SUMIF($F$6:$F$22,F22,$M$6:$M$22)/J22)))))</f>
        <v>0</v>
      </c>
      <c r="AD22" s="235">
        <f t="shared" si="1"/>
        <v>0</v>
      </c>
    </row>
    <row r="23" spans="1:30">
      <c r="A23" s="215"/>
      <c r="B23" s="225"/>
      <c r="C23" s="237"/>
      <c r="D23" s="238"/>
      <c r="E23" s="239"/>
      <c r="F23" s="239"/>
      <c r="G23" s="68"/>
      <c r="H23" s="51"/>
      <c r="I23" s="35"/>
      <c r="J23" s="36"/>
      <c r="K23" s="240"/>
      <c r="L23" s="37">
        <f>AC23</f>
        <v>48.999999999999993</v>
      </c>
      <c r="M23" s="241"/>
      <c r="N23" s="241"/>
      <c r="O23" s="40"/>
      <c r="P23" s="38"/>
      <c r="Q23" s="38"/>
      <c r="R23" s="39"/>
      <c r="S23" s="52"/>
      <c r="T23" s="242">
        <f>SUM(T6:T22)</f>
        <v>88</v>
      </c>
      <c r="U23" s="240">
        <f>SUM(U6:U22)</f>
        <v>0</v>
      </c>
      <c r="V23" s="243">
        <f>SUM(V6:V22)</f>
        <v>88</v>
      </c>
      <c r="W23" s="41">
        <f>SUM(W6:W22)</f>
        <v>88</v>
      </c>
      <c r="X23" s="53"/>
      <c r="Y23" s="54"/>
      <c r="Z23" s="55"/>
      <c r="AA23" s="56"/>
      <c r="AB23" s="57"/>
      <c r="AC23" s="58">
        <f>SUM(AC6:AC22)</f>
        <v>48.999999999999993</v>
      </c>
      <c r="AD23" s="59">
        <f>SUM(AD6:AD22)</f>
        <v>3510</v>
      </c>
    </row>
    <row r="24" spans="1:30" ht="15.75" customHeight="1">
      <c r="A24" s="215"/>
      <c r="B24" s="225" t="s">
        <v>103</v>
      </c>
      <c r="C24" s="226"/>
      <c r="D24" s="227"/>
      <c r="E24" s="244"/>
      <c r="F24" s="165"/>
      <c r="G24" s="27"/>
      <c r="H24" s="25"/>
      <c r="I24" s="31"/>
      <c r="J24" s="17"/>
      <c r="K24" s="166"/>
      <c r="L24" s="22"/>
      <c r="M24" s="159"/>
      <c r="N24" s="160"/>
      <c r="O24" s="20"/>
      <c r="P24" s="175"/>
      <c r="Q24" s="176"/>
      <c r="R24" s="177"/>
      <c r="S24" s="47">
        <f>IF(OR(N24="",K24=Paramétrage!$C$10,K24=Paramétrage!$C$13,K24=Paramétrage!$C$17,K24=Paramétrage!$C$20,K24=Paramétrage!$C$24,K24=Paramétrage!$C$27,AND(K24&lt;&gt;Paramétrage!$C$9,O24="Mut+ext")),0,ROUNDUP(M24/N24,0))</f>
        <v>0</v>
      </c>
      <c r="T24" s="229">
        <f>IF(OR(K24="",O24="Mut+ext"),0,IF(VLOOKUP(K24,Paramétrage!$C$6:$E$29,2,0)=0,0,IF(N24="","saisir capacité",L24*S24*VLOOKUP(K24,Paramétrage!$C$6:$E$29,2,0))))</f>
        <v>0</v>
      </c>
      <c r="U24" s="230"/>
      <c r="V24" s="231">
        <f t="shared" ref="V24:V33" si="4">IF(OR(K24="",O24="Mut+ext"),0,IF(ISERROR(T24+U24)=TRUE,T24,T24+U24))</f>
        <v>0</v>
      </c>
      <c r="W24" s="48">
        <f>IF(OR(K24="",O24="Mut+ext"),0,IF(ISERROR(U24+T24*VLOOKUP(K24,Paramétrage!$C$6:$E$29,3,0))=TRUE,V24,U24+T24*VLOOKUP(K24,Paramétrage!$C$6:$E$29,3,0)))</f>
        <v>0</v>
      </c>
      <c r="X24" s="178"/>
      <c r="Y24" s="176"/>
      <c r="Z24" s="179"/>
      <c r="AA24" s="32"/>
      <c r="AB24" s="19"/>
      <c r="AC24" s="33">
        <f t="shared" ref="AC24:AC33" si="5">IF(F24="",0,IF(I24="",0,IF(SUMIF($F$24:$F$33,F24,$M$24:$M$33)=0,0,IF(OR(J24="",I24="obligatoire"),AD24/SUMIF($F$24:$F$33,F24,$M$24:$M$33),AD24/(SUMIF($F$24:$F$33,F24,$M$24:$M$33)/J24)))))</f>
        <v>0</v>
      </c>
      <c r="AD24" s="232">
        <f t="shared" ref="AD24:AD33" si="6">L24*M24</f>
        <v>0</v>
      </c>
    </row>
    <row r="25" spans="1:30">
      <c r="A25" s="215"/>
      <c r="B25" s="225"/>
      <c r="C25" s="233"/>
      <c r="D25" s="234"/>
      <c r="E25" s="244"/>
      <c r="F25" s="165"/>
      <c r="G25" s="27"/>
      <c r="H25" s="25"/>
      <c r="I25" s="31"/>
      <c r="J25" s="17"/>
      <c r="K25" s="166"/>
      <c r="L25" s="22"/>
      <c r="M25" s="159"/>
      <c r="N25" s="160"/>
      <c r="O25" s="18"/>
      <c r="P25" s="175"/>
      <c r="Q25" s="176"/>
      <c r="R25" s="177"/>
      <c r="S25" s="47">
        <f>IF(OR(N25="",K25=Paramétrage!$C$10,K25=Paramétrage!$C$13,K25=Paramétrage!$C$17,K25=Paramétrage!$C$20,K25=Paramétrage!$C$24,K25=Paramétrage!$C$27,AND(K25&lt;&gt;Paramétrage!$C$9,O25="Mut+ext")),0,ROUNDUP(M25/N25,0))</f>
        <v>0</v>
      </c>
      <c r="T25" s="229">
        <f>IF(OR(K25="",O25="Mut+ext"),0,IF(VLOOKUP(K25,Paramétrage!$C$6:$E$29,2,0)=0,0,IF(N25="","saisir capacité",L25*S25*VLOOKUP(K25,Paramétrage!$C$6:$E$29,2,0))))</f>
        <v>0</v>
      </c>
      <c r="U25" s="230"/>
      <c r="V25" s="231">
        <f t="shared" si="4"/>
        <v>0</v>
      </c>
      <c r="W25" s="48">
        <f>IF(OR(K25="",O25="Mut+ext"),0,IF(ISERROR(U25+T25*VLOOKUP(K25,Paramétrage!$C$6:$E$29,3,0))=TRUE,V25,U25+T25*VLOOKUP(K25,Paramétrage!$C$6:$E$29,3,0)))</f>
        <v>0</v>
      </c>
      <c r="X25" s="178"/>
      <c r="Y25" s="176"/>
      <c r="Z25" s="179"/>
      <c r="AA25" s="152"/>
      <c r="AB25" s="19"/>
      <c r="AC25" s="33">
        <f>IF(F25="",0,IF(I25="",0,IF(SUMIF($F$24:$F$33,F25,$M$24:$M$33)=0,0,IF(OR(J25="",I25="obligatoire"),AD25/SUMIF($F$24:$F$33,F25,$M$24:$M$33),AD25/(SUMIF($F$24:$F$33,F25,$M$24:$M$33)/J25)))))</f>
        <v>0</v>
      </c>
      <c r="AD25" s="235">
        <f t="shared" si="6"/>
        <v>0</v>
      </c>
    </row>
    <row r="26" spans="1:30">
      <c r="A26" s="215"/>
      <c r="B26" s="225"/>
      <c r="C26" s="233"/>
      <c r="D26" s="234"/>
      <c r="E26" s="244"/>
      <c r="F26" s="165"/>
      <c r="G26" s="27"/>
      <c r="H26" s="25"/>
      <c r="I26" s="31"/>
      <c r="J26" s="17"/>
      <c r="K26" s="166"/>
      <c r="L26" s="22"/>
      <c r="M26" s="159"/>
      <c r="N26" s="160"/>
      <c r="O26" s="18"/>
      <c r="P26" s="175"/>
      <c r="Q26" s="176"/>
      <c r="R26" s="177"/>
      <c r="S26" s="47">
        <f>IF(OR(N26="",K26=Paramétrage!$C$10,K26=Paramétrage!$C$13,K26=Paramétrage!$C$17,K26=Paramétrage!$C$20,K26=Paramétrage!$C$24,K26=Paramétrage!$C$27,AND(K26&lt;&gt;Paramétrage!$C$9,O26="Mut+ext")),0,ROUNDUP(M26/N26,0))</f>
        <v>0</v>
      </c>
      <c r="T26" s="229">
        <f>IF(OR(K26="",O26="Mut+ext"),0,IF(VLOOKUP(K26,Paramétrage!$C$6:$E$29,2,0)=0,0,IF(N26="","saisir capacité",L26*S26*VLOOKUP(K26,Paramétrage!$C$6:$E$29,2,0))))</f>
        <v>0</v>
      </c>
      <c r="U26" s="230"/>
      <c r="V26" s="231">
        <f t="shared" si="4"/>
        <v>0</v>
      </c>
      <c r="W26" s="48">
        <f>IF(OR(K26="",O26="Mut+ext"),0,IF(ISERROR(U26+T26*VLOOKUP(K26,Paramétrage!$C$6:$E$29,3,0))=TRUE,V26,U26+T26*VLOOKUP(K26,Paramétrage!$C$6:$E$29,3,0)))</f>
        <v>0</v>
      </c>
      <c r="X26" s="178"/>
      <c r="Y26" s="176"/>
      <c r="Z26" s="179"/>
      <c r="AA26" s="152"/>
      <c r="AB26" s="19"/>
      <c r="AC26" s="33">
        <f t="shared" si="5"/>
        <v>0</v>
      </c>
      <c r="AD26" s="235">
        <f t="shared" si="6"/>
        <v>0</v>
      </c>
    </row>
    <row r="27" spans="1:30">
      <c r="A27" s="215"/>
      <c r="B27" s="225"/>
      <c r="C27" s="233"/>
      <c r="D27" s="234"/>
      <c r="E27" s="244"/>
      <c r="F27" s="165"/>
      <c r="G27" s="27"/>
      <c r="H27" s="25"/>
      <c r="I27" s="31"/>
      <c r="J27" s="17"/>
      <c r="K27" s="166"/>
      <c r="L27" s="22"/>
      <c r="M27" s="159"/>
      <c r="N27" s="160"/>
      <c r="O27" s="18"/>
      <c r="P27" s="175"/>
      <c r="Q27" s="176"/>
      <c r="R27" s="177"/>
      <c r="S27" s="47">
        <f>IF(OR(N27="",K27=Paramétrage!$C$10,K27=Paramétrage!$C$13,K27=Paramétrage!$C$17,K27=Paramétrage!$C$20,K27=Paramétrage!$C$24,K27=Paramétrage!$C$27,AND(K27&lt;&gt;Paramétrage!$C$9,O27="Mut+ext")),0,ROUNDUP(M27/N27,0))</f>
        <v>0</v>
      </c>
      <c r="T27" s="229">
        <f>IF(OR(K27="",O27="Mut+ext"),0,IF(VLOOKUP(K27,Paramétrage!$C$6:$E$29,2,0)=0,0,IF(N27="","saisir capacité",L27*S27*VLOOKUP(K27,Paramétrage!$C$6:$E$29,2,0))))</f>
        <v>0</v>
      </c>
      <c r="U27" s="230"/>
      <c r="V27" s="231">
        <f t="shared" si="4"/>
        <v>0</v>
      </c>
      <c r="W27" s="48">
        <f>IF(OR(K27="",O27="Mut+ext"),0,IF(ISERROR(U27+T27*VLOOKUP(K27,Paramétrage!$C$6:$E$29,3,0))=TRUE,V27,U27+T27*VLOOKUP(K27,Paramétrage!$C$6:$E$29,3,0)))</f>
        <v>0</v>
      </c>
      <c r="X27" s="178"/>
      <c r="Y27" s="176"/>
      <c r="Z27" s="179"/>
      <c r="AA27" s="26"/>
      <c r="AB27" s="19"/>
      <c r="AC27" s="33">
        <f t="shared" si="5"/>
        <v>0</v>
      </c>
      <c r="AD27" s="235">
        <f t="shared" si="6"/>
        <v>0</v>
      </c>
    </row>
    <row r="28" spans="1:30">
      <c r="A28" s="215"/>
      <c r="B28" s="225"/>
      <c r="C28" s="233"/>
      <c r="D28" s="234"/>
      <c r="E28" s="244"/>
      <c r="F28" s="165"/>
      <c r="G28" s="27"/>
      <c r="H28" s="25"/>
      <c r="I28" s="31"/>
      <c r="J28" s="17"/>
      <c r="K28" s="166"/>
      <c r="L28" s="22"/>
      <c r="M28" s="159"/>
      <c r="N28" s="160"/>
      <c r="O28" s="18"/>
      <c r="P28" s="175"/>
      <c r="Q28" s="176"/>
      <c r="R28" s="177"/>
      <c r="S28" s="47">
        <f>IF(OR(N28="",K28=Paramétrage!$C$10,K28=Paramétrage!$C$13,K28=Paramétrage!$C$17,K28=Paramétrage!$C$20,K28=Paramétrage!$C$24,K28=Paramétrage!$C$27,AND(K28&lt;&gt;Paramétrage!$C$9,O28="Mut+ext")),0,ROUNDUP(M28/N28,0))</f>
        <v>0</v>
      </c>
      <c r="T28" s="229">
        <f>IF(OR(K28="",O28="Mut+ext"),0,IF(VLOOKUP(K28,Paramétrage!$C$6:$E$29,2,0)=0,0,IF(N28="","saisir capacité",L28*S28*VLOOKUP(K28,Paramétrage!$C$6:$E$29,2,0))))</f>
        <v>0</v>
      </c>
      <c r="U28" s="230"/>
      <c r="V28" s="231">
        <f t="shared" si="4"/>
        <v>0</v>
      </c>
      <c r="W28" s="48">
        <f>IF(OR(K28="",O28="Mut+ext"),0,IF(ISERROR(U28+T28*VLOOKUP(K28,Paramétrage!$C$6:$E$29,3,0))=TRUE,V28,U28+T28*VLOOKUP(K28,Paramétrage!$C$6:$E$29,3,0)))</f>
        <v>0</v>
      </c>
      <c r="X28" s="178"/>
      <c r="Y28" s="176"/>
      <c r="Z28" s="179"/>
      <c r="AA28" s="152"/>
      <c r="AB28" s="19"/>
      <c r="AC28" s="33">
        <f t="shared" si="5"/>
        <v>0</v>
      </c>
      <c r="AD28" s="235">
        <f t="shared" si="6"/>
        <v>0</v>
      </c>
    </row>
    <row r="29" spans="1:30">
      <c r="A29" s="215"/>
      <c r="B29" s="225"/>
      <c r="C29" s="233"/>
      <c r="D29" s="234"/>
      <c r="E29" s="244"/>
      <c r="F29" s="165"/>
      <c r="G29" s="27"/>
      <c r="H29" s="25"/>
      <c r="I29" s="31"/>
      <c r="J29" s="17"/>
      <c r="K29" s="166"/>
      <c r="L29" s="21"/>
      <c r="M29" s="236"/>
      <c r="N29" s="160"/>
      <c r="O29" s="18"/>
      <c r="P29" s="175"/>
      <c r="Q29" s="176"/>
      <c r="R29" s="177"/>
      <c r="S29" s="47">
        <f>IF(OR(N29="",K29=Paramétrage!$C$10,K29=Paramétrage!$C$13,K29=Paramétrage!$C$17,K29=Paramétrage!$C$20,K29=Paramétrage!$C$24,K29=Paramétrage!$C$27,AND(K29&lt;&gt;Paramétrage!$C$9,O29="Mut+ext")),0,ROUNDUP(M29/N29,0))</f>
        <v>0</v>
      </c>
      <c r="T29" s="229">
        <f>IF(OR(K29="",O29="Mut+ext"),0,IF(VLOOKUP(K29,Paramétrage!$C$6:$E$29,2,0)=0,0,IF(N29="","saisir capacité",L29*S29*VLOOKUP(K29,Paramétrage!$C$6:$E$29,2,0))))</f>
        <v>0</v>
      </c>
      <c r="U29" s="230"/>
      <c r="V29" s="231">
        <f t="shared" si="4"/>
        <v>0</v>
      </c>
      <c r="W29" s="48">
        <f>IF(OR(K29="",O29="Mut+ext"),0,IF(ISERROR(U29+T29*VLOOKUP(K29,Paramétrage!$C$6:$E$29,3,0))=TRUE,V29,U29+T29*VLOOKUP(K29,Paramétrage!$C$6:$E$29,3,0)))</f>
        <v>0</v>
      </c>
      <c r="X29" s="178"/>
      <c r="Y29" s="176"/>
      <c r="Z29" s="179"/>
      <c r="AA29" s="152"/>
      <c r="AB29" s="19"/>
      <c r="AC29" s="33">
        <f t="shared" si="5"/>
        <v>0</v>
      </c>
      <c r="AD29" s="235">
        <f t="shared" si="6"/>
        <v>0</v>
      </c>
    </row>
    <row r="30" spans="1:30">
      <c r="A30" s="215"/>
      <c r="B30" s="225"/>
      <c r="C30" s="233"/>
      <c r="D30" s="234"/>
      <c r="E30" s="244"/>
      <c r="F30" s="165"/>
      <c r="G30" s="67"/>
      <c r="H30" s="25"/>
      <c r="I30" s="24"/>
      <c r="J30" s="17"/>
      <c r="K30" s="166"/>
      <c r="L30" s="21"/>
      <c r="M30" s="159"/>
      <c r="N30" s="160"/>
      <c r="O30" s="18"/>
      <c r="P30" s="175"/>
      <c r="Q30" s="176"/>
      <c r="R30" s="177"/>
      <c r="S30" s="47">
        <f>IF(OR(N30="",K30=Paramétrage!$C$10,K30=Paramétrage!$C$13,K30=Paramétrage!$C$17,K30=Paramétrage!$C$20,K30=Paramétrage!$C$24,K30=Paramétrage!$C$27,AND(K30&lt;&gt;Paramétrage!$C$9,O30="Mut+ext")),0,ROUNDUP(M30/N30,0))</f>
        <v>0</v>
      </c>
      <c r="T30" s="229">
        <f>IF(OR(K30="",O30="Mut+ext"),0,IF(VLOOKUP(K30,Paramétrage!$C$6:$E$29,2,0)=0,0,IF(N30="","saisir capacité",L30*S30*VLOOKUP(K30,Paramétrage!$C$6:$E$29,2,0))))</f>
        <v>0</v>
      </c>
      <c r="U30" s="230"/>
      <c r="V30" s="231">
        <f t="shared" si="4"/>
        <v>0</v>
      </c>
      <c r="W30" s="48">
        <f>IF(OR(K30="",O30="Mut+ext"),0,IF(ISERROR(U30+T30*VLOOKUP(K30,Paramétrage!$C$6:$E$29,3,0))=TRUE,V30,U30+T30*VLOOKUP(K30,Paramétrage!$C$6:$E$29,3,0)))</f>
        <v>0</v>
      </c>
      <c r="X30" s="178"/>
      <c r="Y30" s="176"/>
      <c r="Z30" s="179"/>
      <c r="AA30" s="152"/>
      <c r="AB30" s="19"/>
      <c r="AC30" s="33">
        <f t="shared" si="5"/>
        <v>0</v>
      </c>
      <c r="AD30" s="235">
        <f t="shared" si="6"/>
        <v>0</v>
      </c>
    </row>
    <row r="31" spans="1:30">
      <c r="A31" s="215"/>
      <c r="B31" s="225"/>
      <c r="C31" s="233"/>
      <c r="D31" s="234"/>
      <c r="E31" s="244"/>
      <c r="F31" s="165"/>
      <c r="G31" s="27"/>
      <c r="H31" s="25"/>
      <c r="I31" s="31"/>
      <c r="J31" s="17"/>
      <c r="K31" s="166"/>
      <c r="L31" s="22"/>
      <c r="M31" s="159"/>
      <c r="N31" s="160"/>
      <c r="O31" s="18"/>
      <c r="P31" s="175"/>
      <c r="Q31" s="176"/>
      <c r="R31" s="177"/>
      <c r="S31" s="47">
        <f>IF(OR(N31="",K31=Paramétrage!$C$10,K31=Paramétrage!$C$13,K31=Paramétrage!$C$17,K31=Paramétrage!$C$20,K31=Paramétrage!$C$24,K31=Paramétrage!$C$27,AND(K31&lt;&gt;Paramétrage!$C$9,O31="Mut+ext")),0,ROUNDUP(M31/N31,0))</f>
        <v>0</v>
      </c>
      <c r="T31" s="229">
        <f>IF(OR(K31="",O31="Mut+ext"),0,IF(VLOOKUP(K31,Paramétrage!$C$6:$E$29,2,0)=0,0,IF(N31="","saisir capacité",L31*S31*VLOOKUP(K31,Paramétrage!$C$6:$E$29,2,0))))</f>
        <v>0</v>
      </c>
      <c r="U31" s="230"/>
      <c r="V31" s="231">
        <f t="shared" si="4"/>
        <v>0</v>
      </c>
      <c r="W31" s="48">
        <f>IF(OR(K31="",O31="Mut+ext"),0,IF(ISERROR(U31+T31*VLOOKUP(K31,Paramétrage!$C$6:$E$29,3,0))=TRUE,V31,U31+T31*VLOOKUP(K31,Paramétrage!$C$6:$E$29,3,0)))</f>
        <v>0</v>
      </c>
      <c r="X31" s="178"/>
      <c r="Y31" s="176"/>
      <c r="Z31" s="179"/>
      <c r="AA31" s="26"/>
      <c r="AB31" s="19"/>
      <c r="AC31" s="33">
        <f t="shared" si="5"/>
        <v>0</v>
      </c>
      <c r="AD31" s="235">
        <f t="shared" si="6"/>
        <v>0</v>
      </c>
    </row>
    <row r="32" spans="1:30">
      <c r="A32" s="215"/>
      <c r="B32" s="225"/>
      <c r="C32" s="233"/>
      <c r="D32" s="234"/>
      <c r="E32" s="244"/>
      <c r="F32" s="165"/>
      <c r="G32" s="27"/>
      <c r="H32" s="25"/>
      <c r="I32" s="31"/>
      <c r="J32" s="17"/>
      <c r="K32" s="166"/>
      <c r="L32" s="22"/>
      <c r="M32" s="159"/>
      <c r="N32" s="160"/>
      <c r="O32" s="18"/>
      <c r="P32" s="175"/>
      <c r="Q32" s="176"/>
      <c r="R32" s="177"/>
      <c r="S32" s="47">
        <f>IF(OR(N32="",K32=Paramétrage!$C$10,K32=Paramétrage!$C$13,K32=Paramétrage!$C$17,K32=Paramétrage!$C$20,K32=Paramétrage!$C$24,K32=Paramétrage!$C$27,AND(K32&lt;&gt;Paramétrage!$C$9,O32="Mut+ext")),0,ROUNDUP(M32/N32,0))</f>
        <v>0</v>
      </c>
      <c r="T32" s="229">
        <f>IF(OR(K32="",O32="Mut+ext"),0,IF(VLOOKUP(K32,Paramétrage!$C$6:$E$29,2,0)=0,0,IF(N32="","saisir capacité",L32*S32*VLOOKUP(K32,Paramétrage!$C$6:$E$29,2,0))))</f>
        <v>0</v>
      </c>
      <c r="U32" s="230"/>
      <c r="V32" s="231">
        <f t="shared" si="4"/>
        <v>0</v>
      </c>
      <c r="W32" s="48">
        <f>IF(OR(K32="",O32="Mut+ext"),0,IF(ISERROR(U32+T32*VLOOKUP(K32,Paramétrage!$C$6:$E$29,3,0))=TRUE,V32,U32+T32*VLOOKUP(K32,Paramétrage!$C$6:$E$29,3,0)))</f>
        <v>0</v>
      </c>
      <c r="X32" s="178"/>
      <c r="Y32" s="176"/>
      <c r="Z32" s="179"/>
      <c r="AA32" s="152"/>
      <c r="AB32" s="19"/>
      <c r="AC32" s="33">
        <f t="shared" si="5"/>
        <v>0</v>
      </c>
      <c r="AD32" s="235">
        <f t="shared" si="6"/>
        <v>0</v>
      </c>
    </row>
    <row r="33" spans="1:30">
      <c r="A33" s="215"/>
      <c r="B33" s="225"/>
      <c r="C33" s="233"/>
      <c r="D33" s="234"/>
      <c r="E33" s="244"/>
      <c r="F33" s="165"/>
      <c r="G33" s="27"/>
      <c r="H33" s="25"/>
      <c r="I33" s="31"/>
      <c r="J33" s="17"/>
      <c r="K33" s="166"/>
      <c r="L33" s="21"/>
      <c r="M33" s="236"/>
      <c r="N33" s="160"/>
      <c r="O33" s="18"/>
      <c r="P33" s="175"/>
      <c r="Q33" s="176"/>
      <c r="R33" s="177"/>
      <c r="S33" s="47">
        <f>IF(OR(N33="",K33=Paramétrage!$C$10,K33=Paramétrage!$C$13,K33=Paramétrage!$C$17,K33=Paramétrage!$C$20,K33=Paramétrage!$C$24,K33=Paramétrage!$C$27,AND(K33&lt;&gt;Paramétrage!$C$9,O33="Mut+ext")),0,ROUNDUP(M33/N33,0))</f>
        <v>0</v>
      </c>
      <c r="T33" s="229">
        <f>IF(OR(K33="",O33="Mut+ext"),0,IF(VLOOKUP(K33,Paramétrage!$C$6:$E$29,2,0)=0,0,IF(N33="","saisir capacité",L33*S33*VLOOKUP(K33,Paramétrage!$C$6:$E$29,2,0))))</f>
        <v>0</v>
      </c>
      <c r="U33" s="230"/>
      <c r="V33" s="231">
        <f t="shared" si="4"/>
        <v>0</v>
      </c>
      <c r="W33" s="48">
        <f>IF(OR(K33="",O33="Mut+ext"),0,IF(ISERROR(U33+T33*VLOOKUP(K33,Paramétrage!$C$6:$E$29,3,0))=TRUE,V33,U33+T33*VLOOKUP(K33,Paramétrage!$C$6:$E$29,3,0)))</f>
        <v>0</v>
      </c>
      <c r="X33" s="178"/>
      <c r="Y33" s="176"/>
      <c r="Z33" s="179"/>
      <c r="AA33" s="152"/>
      <c r="AB33" s="19"/>
      <c r="AC33" s="33">
        <f t="shared" si="5"/>
        <v>0</v>
      </c>
      <c r="AD33" s="235">
        <f t="shared" si="6"/>
        <v>0</v>
      </c>
    </row>
    <row r="34" spans="1:30">
      <c r="A34" s="215"/>
      <c r="B34" s="225"/>
      <c r="C34" s="237"/>
      <c r="D34" s="238"/>
      <c r="E34" s="239"/>
      <c r="F34" s="239"/>
      <c r="G34" s="68"/>
      <c r="H34" s="51"/>
      <c r="I34" s="35"/>
      <c r="J34" s="36"/>
      <c r="K34" s="240"/>
      <c r="L34" s="37">
        <f>AC34</f>
        <v>0</v>
      </c>
      <c r="M34" s="241"/>
      <c r="N34" s="241"/>
      <c r="O34" s="40"/>
      <c r="P34" s="38"/>
      <c r="Q34" s="38"/>
      <c r="R34" s="39"/>
      <c r="S34" s="52"/>
      <c r="T34" s="242">
        <f>SUM(T24:T33)</f>
        <v>0</v>
      </c>
      <c r="U34" s="240">
        <f>SUM(U24:U33)</f>
        <v>0</v>
      </c>
      <c r="V34" s="243">
        <f>SUM(V24:V33)</f>
        <v>0</v>
      </c>
      <c r="W34" s="41">
        <f>SUM(W24:W33)</f>
        <v>0</v>
      </c>
      <c r="X34" s="53"/>
      <c r="Y34" s="54"/>
      <c r="Z34" s="55"/>
      <c r="AA34" s="56"/>
      <c r="AB34" s="57"/>
      <c r="AC34" s="58">
        <f>SUM(AC24:AC33)</f>
        <v>0</v>
      </c>
      <c r="AD34" s="59">
        <f>SUM(AD24:AD33)</f>
        <v>0</v>
      </c>
    </row>
    <row r="35" spans="1:30" s="69" customFormat="1" ht="16.149999999999999" thickBot="1">
      <c r="A35" s="215"/>
      <c r="B35" s="86"/>
      <c r="C35" s="86"/>
      <c r="D35" s="87"/>
      <c r="E35" s="88"/>
      <c r="F35" s="89"/>
      <c r="G35" s="90"/>
      <c r="H35" s="91"/>
      <c r="I35" s="92"/>
      <c r="J35" s="93"/>
      <c r="K35" s="94"/>
      <c r="L35" s="95">
        <f>L34+L23</f>
        <v>48.999999999999993</v>
      </c>
      <c r="M35" s="91"/>
      <c r="N35" s="96"/>
      <c r="O35" s="97"/>
      <c r="P35" s="98"/>
      <c r="Q35" s="98"/>
      <c r="R35" s="99"/>
      <c r="S35" s="100"/>
      <c r="T35" s="101">
        <f>T23+T34</f>
        <v>88</v>
      </c>
      <c r="U35" s="94"/>
      <c r="V35" s="101">
        <f>V23+V34</f>
        <v>88</v>
      </c>
      <c r="W35" s="101">
        <f>W23+W34</f>
        <v>88</v>
      </c>
      <c r="X35" s="102"/>
      <c r="Y35" s="103"/>
      <c r="Z35" s="104"/>
      <c r="AA35" s="105"/>
      <c r="AB35" s="106"/>
      <c r="AC35" s="77"/>
      <c r="AD35" s="78"/>
    </row>
    <row r="36" spans="1:30" ht="15.75" customHeight="1">
      <c r="A36" s="216" t="s">
        <v>104</v>
      </c>
      <c r="B36" s="245" t="s">
        <v>105</v>
      </c>
      <c r="C36" s="246" t="s">
        <v>37</v>
      </c>
      <c r="D36" s="247"/>
      <c r="E36" s="248">
        <v>6</v>
      </c>
      <c r="F36" s="249" t="s">
        <v>106</v>
      </c>
      <c r="G36" s="27" t="s">
        <v>129</v>
      </c>
      <c r="H36" s="25"/>
      <c r="I36" s="31" t="s">
        <v>40</v>
      </c>
      <c r="J36" s="17"/>
      <c r="K36" s="166" t="s">
        <v>54</v>
      </c>
      <c r="L36" s="22">
        <v>22</v>
      </c>
      <c r="M36" s="159">
        <v>10</v>
      </c>
      <c r="N36" s="160">
        <v>350</v>
      </c>
      <c r="O36" s="84" t="s">
        <v>78</v>
      </c>
      <c r="P36" s="182"/>
      <c r="Q36" s="183"/>
      <c r="R36" s="184"/>
      <c r="S36" s="128">
        <f>IF(OR(N36="",K36=Paramétrage!$C$10,K36=Paramétrage!$C$13,K36=Paramétrage!$C$17,K36=Paramétrage!$C$20,K36=Paramétrage!$C$24,K36=Paramétrage!$C$27,AND(K36&lt;&gt;Paramétrage!$C$9,O36="Mut+ext")),0,ROUNDUP(M36/N36,0))</f>
        <v>0</v>
      </c>
      <c r="T36" s="253">
        <f>IF(OR(K36="",O36="Mut+ext"),0,IF(VLOOKUP(K36,Paramétrage!$C$6:$E$29,2,0)=0,0,IF(N36="","saisir capacité",L36*S36*VLOOKUP(K36,Paramétrage!$C$6:$E$29,2,0))))</f>
        <v>0</v>
      </c>
      <c r="U36" s="254"/>
      <c r="V36" s="255">
        <f t="shared" ref="V36:V53" si="7">IF(OR(K36="",O36="Mut+ext"),0,IF(ISERROR(T36+U36)=TRUE,T36,T36+U36))</f>
        <v>0</v>
      </c>
      <c r="W36" s="129">
        <f>IF(OR(K36="",O36="Mut+ext"),0,IF(ISERROR(U36+T36*VLOOKUP(K36,Paramétrage!$C$6:$E$29,3,0))=TRUE,V36,U36+T36*VLOOKUP(K36,Paramétrage!$C$6:$E$29,3,0)))</f>
        <v>0</v>
      </c>
      <c r="X36" s="212"/>
      <c r="Y36" s="183"/>
      <c r="Z36" s="213"/>
      <c r="AA36" s="153" t="s">
        <v>80</v>
      </c>
      <c r="AB36" s="85"/>
      <c r="AC36" s="33">
        <f>IF(F36="",0,IF(I36="",0,IF(SUMIF($F$36:$F$53,F36,$M$36:$M$53)=0,0,IF(OR(J36="",I36="obligatoire"),AD36/SUMIF($F$36:$F$53,F36,$M$36:$M$53),AD36/(SUMIF($F$36:$F$53,F36,$M$36:$M$53)/J36)))))</f>
        <v>3.3846153846153846</v>
      </c>
      <c r="AD36" s="232">
        <f>L36*M36</f>
        <v>220</v>
      </c>
    </row>
    <row r="37" spans="1:30">
      <c r="A37" s="217"/>
      <c r="B37" s="225"/>
      <c r="C37" s="233"/>
      <c r="D37" s="234"/>
      <c r="E37" s="244"/>
      <c r="F37" s="165" t="s">
        <v>108</v>
      </c>
      <c r="G37" s="27" t="s">
        <v>82</v>
      </c>
      <c r="H37" s="25"/>
      <c r="I37" s="31" t="s">
        <v>40</v>
      </c>
      <c r="J37" s="17"/>
      <c r="K37" s="166" t="s">
        <v>41</v>
      </c>
      <c r="L37" s="22">
        <v>12</v>
      </c>
      <c r="M37" s="159">
        <v>10</v>
      </c>
      <c r="N37" s="160">
        <v>25</v>
      </c>
      <c r="O37" s="18"/>
      <c r="P37" s="175"/>
      <c r="Q37" s="176"/>
      <c r="R37" s="177"/>
      <c r="S37" s="49">
        <f>IF(OR(N37="",K37=Paramétrage!$C$10,K37=Paramétrage!$C$13,K37=Paramétrage!$C$17,K37=Paramétrage!$C$20,K37=Paramétrage!$C$24,K37=Paramétrage!$C$27,AND(K37&lt;&gt;Paramétrage!$C$9,O37="Mut+ext")),0,ROUNDUP(M37/N37,0))</f>
        <v>1</v>
      </c>
      <c r="T37" s="256">
        <f>IF(OR(K37="",O37="Mut+ext"),0,IF(VLOOKUP(K37,Paramétrage!$C$6:$E$29,2,0)=0,0,IF(N37="","saisir capacité",L37*S37*VLOOKUP(K37,Paramétrage!$C$6:$E$29,2,0))))</f>
        <v>12</v>
      </c>
      <c r="U37" s="230"/>
      <c r="V37" s="257">
        <f t="shared" si="7"/>
        <v>12</v>
      </c>
      <c r="W37" s="50">
        <f>IF(OR(K37="",O37="Mut+ext"),0,IF(ISERROR(U37+T37*VLOOKUP(K37,Paramétrage!$C$6:$E$29,3,0))=TRUE,V37,U37+T37*VLOOKUP(K37,Paramétrage!$C$6:$E$29,3,0)))</f>
        <v>12</v>
      </c>
      <c r="X37" s="178"/>
      <c r="Y37" s="176"/>
      <c r="Z37" s="179"/>
      <c r="AA37" s="152" t="s">
        <v>83</v>
      </c>
      <c r="AB37" s="19"/>
      <c r="AC37" s="33">
        <f>IF(F37="",0,IF(I37="",0,IF(SUMIF($F$36:$F$53,F37,$M$36:$M$53)=0,0,IF(OR(J37="",I37="obligatoire"),AD37/SUMIF($F$36:$F$53,F37,$M$36:$M$53),AD37/(SUMIF($F$36:$F$53,F37,$M$36:$M$53)/J37)))))</f>
        <v>1.8461538461538463</v>
      </c>
      <c r="AD37" s="232">
        <f t="shared" ref="AD37:AD53" si="8">L37*M37</f>
        <v>120</v>
      </c>
    </row>
    <row r="38" spans="1:30">
      <c r="A38" s="217"/>
      <c r="B38" s="225"/>
      <c r="C38" s="233"/>
      <c r="D38" s="234"/>
      <c r="E38" s="244"/>
      <c r="F38" s="167" t="s">
        <v>120</v>
      </c>
      <c r="G38" s="67" t="s">
        <v>130</v>
      </c>
      <c r="H38" s="143"/>
      <c r="I38" s="24" t="s">
        <v>60</v>
      </c>
      <c r="J38" s="144"/>
      <c r="K38" s="258" t="s">
        <v>41</v>
      </c>
      <c r="L38" s="21">
        <v>10</v>
      </c>
      <c r="M38" s="259">
        <v>10</v>
      </c>
      <c r="N38" s="160">
        <v>25</v>
      </c>
      <c r="O38" s="18"/>
      <c r="P38" s="175"/>
      <c r="Q38" s="176"/>
      <c r="R38" s="177"/>
      <c r="S38" s="49">
        <f>IF(OR(N38="",K38=Paramétrage!$C$10,K38=Paramétrage!$C$13,K38=Paramétrage!$C$17,K38=Paramétrage!$C$20,K38=Paramétrage!$C$24,K38=Paramétrage!$C$27,AND(K38&lt;&gt;Paramétrage!$C$9,O38="Mut+ext")),0,ROUNDUP(M38/N38,0))</f>
        <v>1</v>
      </c>
      <c r="T38" s="256">
        <f>IF(OR(K38="",O38="Mut+ext"),0,IF(VLOOKUP(K38,Paramétrage!$C$6:$E$29,2,0)=0,0,IF(N38="","saisir capacité",L38*S38*VLOOKUP(K38,Paramétrage!$C$6:$E$29,2,0))))</f>
        <v>10</v>
      </c>
      <c r="U38" s="230"/>
      <c r="V38" s="257">
        <f t="shared" si="7"/>
        <v>10</v>
      </c>
      <c r="W38" s="50">
        <f>IF(OR(K38="",O38="Mut+ext"),0,IF(ISERROR(U38+T38*VLOOKUP(K38,Paramétrage!$C$6:$E$29,3,0))=TRUE,V38,U38+T38*VLOOKUP(K38,Paramétrage!$C$6:$E$29,3,0)))</f>
        <v>10</v>
      </c>
      <c r="X38" s="178"/>
      <c r="Y38" s="176"/>
      <c r="Z38" s="179"/>
      <c r="AA38" s="152" t="s">
        <v>86</v>
      </c>
      <c r="AB38" s="19"/>
      <c r="AC38" s="33">
        <f>IF(F38="",0,IF(I38="",0,IF(SUMIF($F$36:$F$53,F38,$M$36:$M$53)=0,0,IF(OR(J38="",I38="obligatoire"),AD38/SUMIF($F$36:$F$53,F38,$M$36:$M$53),AD38/(SUMIF($F$36:$F$53,F38,$M$36:$M$53)/J38)))))</f>
        <v>1.5384615384615385</v>
      </c>
      <c r="AD38" s="232">
        <f t="shared" si="8"/>
        <v>100</v>
      </c>
    </row>
    <row r="39" spans="1:30">
      <c r="A39" s="217"/>
      <c r="B39" s="225"/>
      <c r="C39" s="233"/>
      <c r="D39" s="234"/>
      <c r="E39" s="233"/>
      <c r="F39" s="167" t="s">
        <v>122</v>
      </c>
      <c r="G39" s="67" t="s">
        <v>131</v>
      </c>
      <c r="H39" s="143"/>
      <c r="I39" s="24" t="s">
        <v>60</v>
      </c>
      <c r="J39" s="144"/>
      <c r="K39" s="258" t="s">
        <v>41</v>
      </c>
      <c r="L39" s="21">
        <v>10</v>
      </c>
      <c r="M39" s="259">
        <v>10</v>
      </c>
      <c r="N39" s="160">
        <v>25</v>
      </c>
      <c r="O39" s="18"/>
      <c r="P39" s="163"/>
      <c r="Q39" s="152"/>
      <c r="R39" s="164"/>
      <c r="S39" s="49"/>
      <c r="T39" s="256"/>
      <c r="U39" s="230"/>
      <c r="V39" s="257"/>
      <c r="W39" s="50"/>
      <c r="X39" s="161"/>
      <c r="Y39" s="152"/>
      <c r="Z39" s="162"/>
      <c r="AA39" s="26"/>
      <c r="AB39" s="19"/>
      <c r="AC39" s="33"/>
      <c r="AD39" s="232"/>
    </row>
    <row r="40" spans="1:30">
      <c r="A40" s="217"/>
      <c r="B40" s="225"/>
      <c r="C40" s="233"/>
      <c r="D40" s="234"/>
      <c r="E40" s="233"/>
      <c r="F40" s="165"/>
      <c r="G40" s="27"/>
      <c r="H40" s="25"/>
      <c r="I40" s="146"/>
      <c r="J40" s="17"/>
      <c r="K40" s="166"/>
      <c r="L40" s="22"/>
      <c r="M40" s="157"/>
      <c r="N40" s="270"/>
      <c r="O40" s="18"/>
      <c r="P40" s="175"/>
      <c r="Q40" s="176"/>
      <c r="R40" s="177"/>
      <c r="S40" s="49">
        <f>IF(OR(N40="",K40=Paramétrage!$C$10,K40=Paramétrage!$C$13,K40=Paramétrage!$C$17,K40=Paramétrage!$C$20,K40=Paramétrage!$C$24,K40=Paramétrage!$C$27,AND(K40&lt;&gt;Paramétrage!$C$9,O40="Mut+ext")),0,ROUNDUP(M40/N40,0))</f>
        <v>0</v>
      </c>
      <c r="T40" s="256">
        <f>IF(OR(K40="",O40="Mut+ext"),0,IF(VLOOKUP(K40,Paramétrage!$C$6:$E$29,2,0)=0,0,IF(N40="","saisir capacité",L40*S40*VLOOKUP(K40,Paramétrage!$C$6:$E$29,2,0))))</f>
        <v>0</v>
      </c>
      <c r="U40" s="230"/>
      <c r="V40" s="257">
        <f t="shared" si="7"/>
        <v>0</v>
      </c>
      <c r="W40" s="50">
        <f>IF(OR(K40="",O40="Mut+ext"),0,IF(ISERROR(U40+T40*VLOOKUP(K40,Paramétrage!$C$6:$E$29,3,0))=TRUE,V40,U40+T40*VLOOKUP(K40,Paramétrage!$C$6:$E$29,3,0)))</f>
        <v>0</v>
      </c>
      <c r="X40" s="178"/>
      <c r="Y40" s="176"/>
      <c r="Z40" s="179"/>
      <c r="AA40" s="26"/>
      <c r="AB40" s="19"/>
      <c r="AC40" s="33">
        <f>IF(F40="",0,IF(I40="",0,IF(SUMIF($F$36:$F$53,F40,$M$36:$M$53)=0,0,IF(OR(J40="",I40="obligatoire"),AD40/SUMIF($F$36:$F$53,F40,$M$36:$M$53),AD40/(SUMIF($F$36:$F$53,F40,$M$36:$M$53)/J40)))))</f>
        <v>0</v>
      </c>
      <c r="AD40" s="232">
        <f t="shared" si="8"/>
        <v>0</v>
      </c>
    </row>
    <row r="41" spans="1:30">
      <c r="A41" s="217"/>
      <c r="B41" s="225"/>
      <c r="C41" s="233"/>
      <c r="D41" s="234"/>
      <c r="E41" s="233"/>
      <c r="F41" s="165" t="s">
        <v>106</v>
      </c>
      <c r="G41" s="27" t="s">
        <v>132</v>
      </c>
      <c r="H41" s="25"/>
      <c r="I41" s="146" t="s">
        <v>40</v>
      </c>
      <c r="J41" s="17"/>
      <c r="K41" s="166" t="s">
        <v>54</v>
      </c>
      <c r="L41" s="22">
        <v>22</v>
      </c>
      <c r="M41" s="157">
        <v>40</v>
      </c>
      <c r="N41" s="270">
        <v>350</v>
      </c>
      <c r="O41" s="18" t="s">
        <v>78</v>
      </c>
      <c r="P41" s="175"/>
      <c r="Q41" s="176"/>
      <c r="R41" s="177"/>
      <c r="S41" s="49">
        <f>IF(OR(N41="",K41=Paramétrage!$C$10,K41=Paramétrage!$C$13,K41=Paramétrage!$C$17,K41=Paramétrage!$C$20,K41=Paramétrage!$C$24,K41=Paramétrage!$C$27,AND(K41&lt;&gt;Paramétrage!$C$9,O41="Mut+ext")),0,ROUNDUP(M41/N41,0))</f>
        <v>0</v>
      </c>
      <c r="T41" s="256">
        <f>IF(OR(K41="",O41="Mut+ext"),0,IF(VLOOKUP(K41,Paramétrage!$C$6:$E$29,2,0)=0,0,IF(N41="","saisir capacité",L41*S41*VLOOKUP(K41,Paramétrage!$C$6:$E$29,2,0))))</f>
        <v>0</v>
      </c>
      <c r="U41" s="230"/>
      <c r="V41" s="257">
        <f t="shared" si="7"/>
        <v>0</v>
      </c>
      <c r="W41" s="50">
        <f>IF(OR(K41="",O41="Mut+ext"),0,IF(ISERROR(U41+T41*VLOOKUP(K41,Paramétrage!$C$6:$E$29,3,0))=TRUE,V41,U41+T41*VLOOKUP(K41,Paramétrage!$C$6:$E$29,3,0)))</f>
        <v>0</v>
      </c>
      <c r="X41" s="178"/>
      <c r="Y41" s="176"/>
      <c r="Z41" s="179"/>
      <c r="AA41" s="152" t="s">
        <v>80</v>
      </c>
      <c r="AB41" s="19"/>
      <c r="AC41" s="33">
        <f>IF(F41="",0,IF(I41="",0,IF(SUMIF($F$36:$F$53,F41,$M$36:$M$53)=0,0,IF(OR(J41="",I41="obligatoire"),AD41/SUMIF($F$36:$F$53,F41,$M$36:$M$53),AD41/(SUMIF($F$36:$F$53,F41,$M$36:$M$53)/J41)))))</f>
        <v>13.538461538461538</v>
      </c>
      <c r="AD41" s="232">
        <f t="shared" si="8"/>
        <v>880</v>
      </c>
    </row>
    <row r="42" spans="1:30">
      <c r="A42" s="217"/>
      <c r="B42" s="225"/>
      <c r="C42" s="233"/>
      <c r="D42" s="234"/>
      <c r="E42" s="233"/>
      <c r="F42" s="165" t="s">
        <v>108</v>
      </c>
      <c r="G42" s="27" t="s">
        <v>90</v>
      </c>
      <c r="H42" s="25"/>
      <c r="I42" s="146" t="s">
        <v>40</v>
      </c>
      <c r="J42" s="17"/>
      <c r="K42" s="166" t="s">
        <v>41</v>
      </c>
      <c r="L42" s="22">
        <v>12</v>
      </c>
      <c r="M42" s="157">
        <v>40</v>
      </c>
      <c r="N42" s="270">
        <v>25</v>
      </c>
      <c r="O42" s="18"/>
      <c r="P42" s="175"/>
      <c r="Q42" s="176"/>
      <c r="R42" s="177"/>
      <c r="S42" s="49">
        <f>IF(OR(N42="",K42=Paramétrage!$C$10,K42=Paramétrage!$C$13,K42=Paramétrage!$C$17,K42=Paramétrage!$C$20,K42=Paramétrage!$C$24,K42=Paramétrage!$C$27,AND(K42&lt;&gt;Paramétrage!$C$9,O42="Mut+ext")),0,ROUNDUP(M42/N42,0))</f>
        <v>2</v>
      </c>
      <c r="T42" s="256">
        <f>IF(OR(K42="",O42="Mut+ext"),0,IF(VLOOKUP(K42,Paramétrage!$C$6:$E$29,2,0)=0,0,IF(N42="","saisir capacité",L42*S42*VLOOKUP(K42,Paramétrage!$C$6:$E$29,2,0))))</f>
        <v>24</v>
      </c>
      <c r="U42" s="230"/>
      <c r="V42" s="257">
        <f t="shared" si="7"/>
        <v>24</v>
      </c>
      <c r="W42" s="50">
        <f>IF(OR(K42="",O42="Mut+ext"),0,IF(ISERROR(U42+T42*VLOOKUP(K42,Paramétrage!$C$6:$E$29,3,0))=TRUE,V42,U42+T42*VLOOKUP(K42,Paramétrage!$C$6:$E$29,3,0)))</f>
        <v>24</v>
      </c>
      <c r="X42" s="178"/>
      <c r="Y42" s="176"/>
      <c r="Z42" s="179"/>
      <c r="AA42" s="152" t="s">
        <v>83</v>
      </c>
      <c r="AB42" s="19"/>
      <c r="AC42" s="33">
        <f>IF(F42="",0,IF(I42="",0,IF(SUMIF($F$36:$F$53,F42,$M$36:$M$53)=0,0,IF(OR(J42="",I42="obligatoire"),AD42/SUMIF($F$36:$F$53,F42,$M$36:$M$53),AD42/(SUMIF($F$36:$F$53,F42,$M$36:$M$53)/J42)))))</f>
        <v>7.384615384615385</v>
      </c>
      <c r="AD42" s="232">
        <f t="shared" si="8"/>
        <v>480</v>
      </c>
    </row>
    <row r="43" spans="1:30">
      <c r="A43" s="217"/>
      <c r="B43" s="225"/>
      <c r="C43" s="233"/>
      <c r="D43" s="234"/>
      <c r="E43" s="233"/>
      <c r="F43" s="165" t="s">
        <v>120</v>
      </c>
      <c r="G43" s="27" t="s">
        <v>91</v>
      </c>
      <c r="H43" s="25"/>
      <c r="I43" s="146" t="s">
        <v>60</v>
      </c>
      <c r="J43" s="17"/>
      <c r="K43" s="166" t="s">
        <v>41</v>
      </c>
      <c r="L43" s="22">
        <v>10</v>
      </c>
      <c r="M43" s="157">
        <v>40</v>
      </c>
      <c r="N43" s="270">
        <v>25</v>
      </c>
      <c r="O43" s="18"/>
      <c r="P43" s="175"/>
      <c r="Q43" s="176"/>
      <c r="R43" s="177"/>
      <c r="S43" s="49">
        <f>IF(OR(N43="",K43=Paramétrage!$C$10,K43=Paramétrage!$C$13,K43=Paramétrage!$C$17,K43=Paramétrage!$C$20,K43=Paramétrage!$C$24,K43=Paramétrage!$C$27,AND(K43&lt;&gt;Paramétrage!$C$9,O43="Mut+ext")),0,ROUNDUP(M43/N43,0))</f>
        <v>2</v>
      </c>
      <c r="T43" s="256">
        <f>IF(OR(K43="",O43="Mut+ext"),0,IF(VLOOKUP(K43,Paramétrage!$C$6:$E$29,2,0)=0,0,IF(N43="","saisir capacité",L43*S43*VLOOKUP(K43,Paramétrage!$C$6:$E$29,2,0))))</f>
        <v>20</v>
      </c>
      <c r="U43" s="230"/>
      <c r="V43" s="257">
        <f t="shared" si="7"/>
        <v>20</v>
      </c>
      <c r="W43" s="50">
        <f>IF(OR(K43="",O43="Mut+ext"),0,IF(ISERROR(U43+T43*VLOOKUP(K43,Paramétrage!$C$6:$E$29,3,0))=TRUE,V43,U43+T43*VLOOKUP(K43,Paramétrage!$C$6:$E$29,3,0)))</f>
        <v>20</v>
      </c>
      <c r="X43" s="178"/>
      <c r="Y43" s="176"/>
      <c r="Z43" s="179"/>
      <c r="AA43" s="152" t="s">
        <v>86</v>
      </c>
      <c r="AB43" s="19"/>
      <c r="AC43" s="33">
        <f>IF(F43="",0,IF(I43="",0,IF(SUMIF($F$36:$F$53,F43,$M$36:$M$53)=0,0,IF(OR(J43="",I43="obligatoire"),AD43/SUMIF($F$36:$F$53,F43,$M$36:$M$53),AD43/(SUMIF($F$36:$F$53,F43,$M$36:$M$53)/J43)))))</f>
        <v>6.1538461538461542</v>
      </c>
      <c r="AD43" s="232">
        <f t="shared" si="8"/>
        <v>400</v>
      </c>
    </row>
    <row r="44" spans="1:30">
      <c r="A44" s="217"/>
      <c r="B44" s="225"/>
      <c r="C44" s="233"/>
      <c r="D44" s="234"/>
      <c r="E44" s="233"/>
      <c r="F44" s="165" t="s">
        <v>122</v>
      </c>
      <c r="G44" s="27" t="s">
        <v>133</v>
      </c>
      <c r="H44" s="25"/>
      <c r="I44" s="146" t="s">
        <v>60</v>
      </c>
      <c r="J44" s="17"/>
      <c r="K44" s="166" t="s">
        <v>41</v>
      </c>
      <c r="L44" s="22">
        <v>10</v>
      </c>
      <c r="M44" s="157">
        <v>40</v>
      </c>
      <c r="N44" s="270">
        <v>25</v>
      </c>
      <c r="O44" s="18"/>
      <c r="P44" s="163"/>
      <c r="Q44" s="152"/>
      <c r="R44" s="164"/>
      <c r="S44" s="49"/>
      <c r="T44" s="256"/>
      <c r="U44" s="230"/>
      <c r="V44" s="257"/>
      <c r="W44" s="50"/>
      <c r="X44" s="161"/>
      <c r="Y44" s="152"/>
      <c r="Z44" s="162"/>
      <c r="AA44" s="152"/>
      <c r="AB44" s="19"/>
      <c r="AC44" s="33"/>
      <c r="AD44" s="232"/>
    </row>
    <row r="45" spans="1:30">
      <c r="A45" s="217"/>
      <c r="B45" s="225"/>
      <c r="C45" s="233"/>
      <c r="D45" s="234"/>
      <c r="E45" s="233"/>
      <c r="F45" s="165"/>
      <c r="G45" s="27"/>
      <c r="H45" s="25"/>
      <c r="I45" s="146"/>
      <c r="J45" s="17"/>
      <c r="K45" s="166"/>
      <c r="L45" s="22"/>
      <c r="M45" s="157"/>
      <c r="N45" s="270"/>
      <c r="O45" s="18"/>
      <c r="P45" s="175"/>
      <c r="Q45" s="176"/>
      <c r="R45" s="177"/>
      <c r="S45" s="49">
        <f>IF(OR(N45="",K45=Paramétrage!$C$10,K45=Paramétrage!$C$13,K45=Paramétrage!$C$17,K45=Paramétrage!$C$20,K45=Paramétrage!$C$24,K45=Paramétrage!$C$27,AND(K45&lt;&gt;Paramétrage!$C$9,O45="Mut+ext")),0,ROUNDUP(M45/N45,0))</f>
        <v>0</v>
      </c>
      <c r="T45" s="256">
        <f>IF(OR(K45="",O45="Mut+ext"),0,IF(VLOOKUP(K45,Paramétrage!$C$6:$E$29,2,0)=0,0,IF(N45="","saisir capacité",L45*S45*VLOOKUP(K45,Paramétrage!$C$6:$E$29,2,0))))</f>
        <v>0</v>
      </c>
      <c r="U45" s="230"/>
      <c r="V45" s="257">
        <f t="shared" ref="V45:V52" si="9">IF(OR(K45="",O45="Mut+ext"),0,IF(ISERROR(T45+U45)=TRUE,T45,T45+U45))</f>
        <v>0</v>
      </c>
      <c r="W45" s="50">
        <f>IF(OR(K45="",O45="Mut+ext"),0,IF(ISERROR(U45+T45*VLOOKUP(K45,Paramétrage!$C$6:$E$29,3,0))=TRUE,V45,U45+T45*VLOOKUP(K45,Paramétrage!$C$6:$E$29,3,0)))</f>
        <v>0</v>
      </c>
      <c r="X45" s="178"/>
      <c r="Y45" s="176"/>
      <c r="Z45" s="179"/>
      <c r="AA45" s="152"/>
      <c r="AB45" s="19"/>
      <c r="AC45" s="33">
        <f>IF(F45="",0,IF(I45="",0,IF(SUMIF($F$36:$F$53,F45,$M$36:$M$53)=0,0,IF(OR(J45="",I45="obligatoire"),AD45/SUMIF($F$36:$F$53,F45,$M$36:$M$53),AD45/(SUMIF($F$36:$F$53,F45,$M$36:$M$53)/J45)))))</f>
        <v>0</v>
      </c>
      <c r="AD45" s="232">
        <f t="shared" si="8"/>
        <v>0</v>
      </c>
    </row>
    <row r="46" spans="1:30">
      <c r="A46" s="217"/>
      <c r="B46" s="225"/>
      <c r="C46" s="233"/>
      <c r="D46" s="234"/>
      <c r="E46" s="233"/>
      <c r="F46" s="165" t="s">
        <v>106</v>
      </c>
      <c r="G46" s="27" t="s">
        <v>134</v>
      </c>
      <c r="H46" s="25"/>
      <c r="I46" s="146" t="s">
        <v>40</v>
      </c>
      <c r="J46" s="17"/>
      <c r="K46" s="166" t="s">
        <v>54</v>
      </c>
      <c r="L46" s="22">
        <v>22</v>
      </c>
      <c r="M46" s="157">
        <v>15</v>
      </c>
      <c r="N46" s="270">
        <v>350</v>
      </c>
      <c r="O46" s="18" t="s">
        <v>78</v>
      </c>
      <c r="P46" s="175"/>
      <c r="Q46" s="176"/>
      <c r="R46" s="177"/>
      <c r="S46" s="49">
        <f>IF(OR(N46="",K46=Paramétrage!$C$10,K46=Paramétrage!$C$13,K46=Paramétrage!$C$17,K46=Paramétrage!$C$20,K46=Paramétrage!$C$24,K46=Paramétrage!$C$27,AND(K46&lt;&gt;Paramétrage!$C$9,O46="Mut+ext")),0,ROUNDUP(M46/N46,0))</f>
        <v>0</v>
      </c>
      <c r="T46" s="256">
        <f>IF(OR(K46="",O46="Mut+ext"),0,IF(VLOOKUP(K46,Paramétrage!$C$6:$E$29,2,0)=0,0,IF(N46="","saisir capacité",L46*S46*VLOOKUP(K46,Paramétrage!$C$6:$E$29,2,0))))</f>
        <v>0</v>
      </c>
      <c r="U46" s="230"/>
      <c r="V46" s="257">
        <f t="shared" si="9"/>
        <v>0</v>
      </c>
      <c r="W46" s="50">
        <f>IF(OR(K46="",O46="Mut+ext"),0,IF(ISERROR(U46+T46*VLOOKUP(K46,Paramétrage!$C$6:$E$29,3,0))=TRUE,V46,U46+T46*VLOOKUP(K46,Paramétrage!$C$6:$E$29,3,0)))</f>
        <v>0</v>
      </c>
      <c r="X46" s="178"/>
      <c r="Y46" s="176"/>
      <c r="Z46" s="179"/>
      <c r="AA46" s="152" t="s">
        <v>80</v>
      </c>
      <c r="AB46" s="19"/>
      <c r="AC46" s="33">
        <f>IF(F46="",0,IF(I46="",0,IF(SUMIF($F$36:$F$53,F46,$M$36:$M$53)=0,0,IF(OR(J46="",I46="obligatoire"),AD46/SUMIF($F$36:$F$53,F46,$M$36:$M$53),AD46/(SUMIF($F$36:$F$53,F46,$M$36:$M$53)/J46)))))</f>
        <v>5.0769230769230766</v>
      </c>
      <c r="AD46" s="232">
        <f t="shared" ref="AD46:AD51" si="10">L46*M46</f>
        <v>330</v>
      </c>
    </row>
    <row r="47" spans="1:30">
      <c r="A47" s="217"/>
      <c r="B47" s="225"/>
      <c r="C47" s="233"/>
      <c r="D47" s="234"/>
      <c r="E47" s="233"/>
      <c r="F47" s="165" t="s">
        <v>108</v>
      </c>
      <c r="G47" s="27" t="s">
        <v>94</v>
      </c>
      <c r="H47" s="25"/>
      <c r="I47" s="146" t="s">
        <v>40</v>
      </c>
      <c r="J47" s="17"/>
      <c r="K47" s="166" t="s">
        <v>41</v>
      </c>
      <c r="L47" s="22">
        <v>12</v>
      </c>
      <c r="M47" s="157">
        <v>15</v>
      </c>
      <c r="N47" s="270">
        <v>25</v>
      </c>
      <c r="O47" s="18"/>
      <c r="P47" s="175"/>
      <c r="Q47" s="176"/>
      <c r="R47" s="177"/>
      <c r="S47" s="49">
        <f>IF(OR(N47="",K47=Paramétrage!$C$10,K47=Paramétrage!$C$13,K47=Paramétrage!$C$17,K47=Paramétrage!$C$20,K47=Paramétrage!$C$24,K47=Paramétrage!$C$27,AND(K47&lt;&gt;Paramétrage!$C$9,O47="Mut+ext")),0,ROUNDUP(M47/N47,0))</f>
        <v>1</v>
      </c>
      <c r="T47" s="256">
        <f>IF(OR(K47="",O47="Mut+ext"),0,IF(VLOOKUP(K47,Paramétrage!$C$6:$E$29,2,0)=0,0,IF(N47="","saisir capacité",L47*S47*VLOOKUP(K47,Paramétrage!$C$6:$E$29,2,0))))</f>
        <v>12</v>
      </c>
      <c r="U47" s="230"/>
      <c r="V47" s="257">
        <f t="shared" si="9"/>
        <v>12</v>
      </c>
      <c r="W47" s="50">
        <f>IF(OR(K47="",O47="Mut+ext"),0,IF(ISERROR(U47+T47*VLOOKUP(K47,Paramétrage!$C$6:$E$29,3,0))=TRUE,V47,U47+T47*VLOOKUP(K47,Paramétrage!$C$6:$E$29,3,0)))</f>
        <v>12</v>
      </c>
      <c r="X47" s="178"/>
      <c r="Y47" s="176"/>
      <c r="Z47" s="179"/>
      <c r="AA47" s="152" t="s">
        <v>83</v>
      </c>
      <c r="AB47" s="19"/>
      <c r="AC47" s="33">
        <f>IF(F47="",0,IF(I47="",0,IF(SUMIF($F$36:$F$53,F47,$M$36:$M$53)=0,0,IF(OR(J47="",I47="obligatoire"),AD47/SUMIF($F$36:$F$53,F47,$M$36:$M$53),AD47/(SUMIF($F$36:$F$53,F47,$M$36:$M$53)/J47)))))</f>
        <v>2.7692307692307692</v>
      </c>
      <c r="AD47" s="232">
        <f t="shared" si="10"/>
        <v>180</v>
      </c>
    </row>
    <row r="48" spans="1:30">
      <c r="A48" s="217"/>
      <c r="B48" s="225"/>
      <c r="C48" s="233"/>
      <c r="D48" s="234"/>
      <c r="E48" s="233"/>
      <c r="F48" s="165" t="s">
        <v>120</v>
      </c>
      <c r="G48" s="27" t="s">
        <v>96</v>
      </c>
      <c r="H48" s="25"/>
      <c r="I48" s="146" t="s">
        <v>60</v>
      </c>
      <c r="J48" s="17"/>
      <c r="K48" s="166" t="s">
        <v>41</v>
      </c>
      <c r="L48" s="22">
        <v>10</v>
      </c>
      <c r="M48" s="157">
        <v>15</v>
      </c>
      <c r="N48" s="270">
        <v>25</v>
      </c>
      <c r="O48" s="18"/>
      <c r="P48" s="163"/>
      <c r="Q48" s="152"/>
      <c r="R48" s="164"/>
      <c r="S48" s="49"/>
      <c r="T48" s="256"/>
      <c r="U48" s="230"/>
      <c r="V48" s="257"/>
      <c r="W48" s="50"/>
      <c r="X48" s="161"/>
      <c r="Y48" s="152"/>
      <c r="Z48" s="162"/>
      <c r="AA48" s="152"/>
      <c r="AB48" s="19"/>
      <c r="AC48" s="33"/>
      <c r="AD48" s="232"/>
    </row>
    <row r="49" spans="1:30">
      <c r="A49" s="217"/>
      <c r="B49" s="225"/>
      <c r="C49" s="233"/>
      <c r="D49" s="234"/>
      <c r="E49" s="233"/>
      <c r="F49" s="165" t="s">
        <v>122</v>
      </c>
      <c r="G49" s="27" t="s">
        <v>98</v>
      </c>
      <c r="H49" s="25"/>
      <c r="I49" s="146" t="s">
        <v>60</v>
      </c>
      <c r="J49" s="17"/>
      <c r="K49" s="166" t="s">
        <v>41</v>
      </c>
      <c r="L49" s="22">
        <v>10</v>
      </c>
      <c r="M49" s="157">
        <v>15</v>
      </c>
      <c r="N49" s="270">
        <v>25</v>
      </c>
      <c r="O49" s="18"/>
      <c r="P49" s="175"/>
      <c r="Q49" s="176"/>
      <c r="R49" s="177"/>
      <c r="S49" s="49">
        <f>IF(OR(N49="",K49=Paramétrage!$C$10,K49=Paramétrage!$C$13,K49=Paramétrage!$C$17,K49=Paramétrage!$C$20,K49=Paramétrage!$C$24,K49=Paramétrage!$C$27,AND(K49&lt;&gt;Paramétrage!$C$9,O49="Mut+ext")),0,ROUNDUP(M49/N49,0))</f>
        <v>1</v>
      </c>
      <c r="T49" s="256">
        <f>IF(OR(K49="",O49="Mut+ext"),0,IF(VLOOKUP(K49,Paramétrage!$C$6:$E$29,2,0)=0,0,IF(N49="","saisir capacité",L49*S49*VLOOKUP(K49,Paramétrage!$C$6:$E$29,2,0))))</f>
        <v>10</v>
      </c>
      <c r="U49" s="230"/>
      <c r="V49" s="257">
        <f t="shared" si="9"/>
        <v>10</v>
      </c>
      <c r="W49" s="50">
        <f>IF(OR(K49="",O49="Mut+ext"),0,IF(ISERROR(U49+T49*VLOOKUP(K49,Paramétrage!$C$6:$E$29,3,0))=TRUE,V49,U49+T49*VLOOKUP(K49,Paramétrage!$C$6:$E$29,3,0)))</f>
        <v>10</v>
      </c>
      <c r="X49" s="178"/>
      <c r="Y49" s="176"/>
      <c r="Z49" s="179"/>
      <c r="AA49" s="152" t="s">
        <v>86</v>
      </c>
      <c r="AB49" s="19"/>
      <c r="AC49" s="33">
        <f>IF(F49="",0,IF(I49="",0,IF(SUMIF($F$36:$F$53,F49,$M$36:$M$53)=0,0,IF(OR(J49="",I49="obligatoire"),AD49/SUMIF($F$36:$F$53,F49,$M$36:$M$53),AD49/(SUMIF($F$36:$F$53,F49,$M$36:$M$53)/J49)))))</f>
        <v>2.3076923076923075</v>
      </c>
      <c r="AD49" s="232">
        <f t="shared" si="10"/>
        <v>150</v>
      </c>
    </row>
    <row r="50" spans="1:30">
      <c r="A50" s="217"/>
      <c r="B50" s="225"/>
      <c r="C50" s="233"/>
      <c r="D50" s="234"/>
      <c r="E50" s="233"/>
      <c r="F50" s="165"/>
      <c r="G50" s="27"/>
      <c r="H50" s="25"/>
      <c r="I50" s="146"/>
      <c r="J50" s="17"/>
      <c r="K50" s="166"/>
      <c r="L50" s="22"/>
      <c r="M50" s="157"/>
      <c r="N50" s="270"/>
      <c r="O50" s="18"/>
      <c r="P50" s="175"/>
      <c r="Q50" s="176"/>
      <c r="R50" s="177"/>
      <c r="S50" s="49">
        <f>IF(OR(N50="",K50=Paramétrage!$C$10,K50=Paramétrage!$C$13,K50=Paramétrage!$C$17,K50=Paramétrage!$C$20,K50=Paramétrage!$C$24,K50=Paramétrage!$C$27,AND(K50&lt;&gt;Paramétrage!$C$9,O50="Mut+ext")),0,ROUNDUP(M50/N50,0))</f>
        <v>0</v>
      </c>
      <c r="T50" s="256">
        <f>IF(OR(K50="",O50="Mut+ext"),0,IF(VLOOKUP(K50,Paramétrage!$C$6:$E$29,2,0)=0,0,IF(N50="","saisir capacité",L50*S50*VLOOKUP(K50,Paramétrage!$C$6:$E$29,2,0))))</f>
        <v>0</v>
      </c>
      <c r="U50" s="230"/>
      <c r="V50" s="257">
        <f t="shared" si="9"/>
        <v>0</v>
      </c>
      <c r="W50" s="50">
        <f>IF(OR(K50="",O50="Mut+ext"),0,IF(ISERROR(U50+T50*VLOOKUP(K50,Paramétrage!$C$6:$E$29,3,0))=TRUE,V50,U50+T50*VLOOKUP(K50,Paramétrage!$C$6:$E$29,3,0)))</f>
        <v>0</v>
      </c>
      <c r="X50" s="178"/>
      <c r="Y50" s="176"/>
      <c r="Z50" s="179"/>
      <c r="AA50" s="152"/>
      <c r="AB50" s="19"/>
      <c r="AC50" s="33">
        <f>IF(F50="",0,IF(I50="",0,IF(SUMIF($F$36:$F$53,F50,$M$36:$M$53)=0,0,IF(OR(J50="",I50="obligatoire"),AD50/SUMIF($F$36:$F$53,F50,$M$36:$M$53),AD50/(SUMIF($F$36:$F$53,F50,$M$36:$M$53)/J50)))))</f>
        <v>0</v>
      </c>
      <c r="AD50" s="232">
        <f t="shared" si="10"/>
        <v>0</v>
      </c>
    </row>
    <row r="51" spans="1:30">
      <c r="A51" s="217"/>
      <c r="B51" s="225"/>
      <c r="C51" s="233"/>
      <c r="D51" s="234"/>
      <c r="E51" s="233"/>
      <c r="F51" s="165" t="s">
        <v>111</v>
      </c>
      <c r="G51" s="27" t="s">
        <v>112</v>
      </c>
      <c r="H51" s="25"/>
      <c r="I51" s="146" t="s">
        <v>40</v>
      </c>
      <c r="J51" s="17">
        <v>1</v>
      </c>
      <c r="K51" s="166" t="s">
        <v>54</v>
      </c>
      <c r="L51" s="22">
        <v>10</v>
      </c>
      <c r="M51" s="157">
        <v>65</v>
      </c>
      <c r="N51" s="270">
        <v>500</v>
      </c>
      <c r="O51" s="18" t="s">
        <v>78</v>
      </c>
      <c r="P51" s="175" t="s">
        <v>124</v>
      </c>
      <c r="Q51" s="176"/>
      <c r="R51" s="177"/>
      <c r="S51" s="49">
        <f>IF(OR(N51="",K51=Paramétrage!$C$10,K51=Paramétrage!$C$13,K51=Paramétrage!$C$17,K51=Paramétrage!$C$20,K51=Paramétrage!$C$24,K51=Paramétrage!$C$27,AND(K51&lt;&gt;Paramétrage!$C$9,O51="Mut+ext")),0,ROUNDUP(M51/N51,0))</f>
        <v>0</v>
      </c>
      <c r="T51" s="256">
        <f>IF(OR(K51="",O51="Mut+ext"),0,IF(VLOOKUP(K51,Paramétrage!$C$6:$E$29,2,0)=0,0,IF(N51="","saisir capacité",L51*S51*VLOOKUP(K51,Paramétrage!$C$6:$E$29,2,0))))</f>
        <v>0</v>
      </c>
      <c r="U51" s="230"/>
      <c r="V51" s="257">
        <f t="shared" si="9"/>
        <v>0</v>
      </c>
      <c r="W51" s="50">
        <f>IF(OR(K51="",O51="Mut+ext"),0,IF(ISERROR(U51+T51*VLOOKUP(K51,Paramétrage!$C$6:$E$29,3,0))=TRUE,V51,U51+T51*VLOOKUP(K51,Paramétrage!$C$6:$E$29,3,0)))</f>
        <v>0</v>
      </c>
      <c r="X51" s="178" t="s">
        <v>118</v>
      </c>
      <c r="Y51" s="176"/>
      <c r="Z51" s="179"/>
      <c r="AA51" s="152" t="s">
        <v>80</v>
      </c>
      <c r="AB51" s="19"/>
      <c r="AC51" s="33">
        <f>IF(F51="",0,IF(I51="",0,IF(SUMIF($F$36:$F$53,F51,$M$36:$M$53)=0,0,IF(OR(J51="",I51="obligatoire"),AD51/SUMIF($F$36:$F$53,F51,$M$36:$M$53),AD51/(SUMIF($F$36:$F$53,F51,$M$36:$M$53)/J51)))))</f>
        <v>10</v>
      </c>
      <c r="AD51" s="232">
        <f t="shared" si="10"/>
        <v>650</v>
      </c>
    </row>
    <row r="52" spans="1:30">
      <c r="A52" s="217"/>
      <c r="B52" s="225"/>
      <c r="C52" s="233"/>
      <c r="D52" s="234"/>
      <c r="E52" s="233"/>
      <c r="F52" s="165"/>
      <c r="G52" s="27"/>
      <c r="H52" s="25"/>
      <c r="I52" s="146"/>
      <c r="J52" s="17"/>
      <c r="K52" s="166"/>
      <c r="L52" s="22"/>
      <c r="M52" s="157"/>
      <c r="N52" s="270"/>
      <c r="O52" s="18"/>
      <c r="P52" s="175"/>
      <c r="Q52" s="176"/>
      <c r="R52" s="177"/>
      <c r="S52" s="49">
        <f>IF(OR(N52="",K52=Paramétrage!$C$10,K52=Paramétrage!$C$13,K52=Paramétrage!$C$17,K52=Paramétrage!$C$20,K52=Paramétrage!$C$24,K52=Paramétrage!$C$27,AND(K52&lt;&gt;Paramétrage!$C$9,O52="Mut+ext")),0,ROUNDUP(M52/N52,0))</f>
        <v>0</v>
      </c>
      <c r="T52" s="256">
        <f>IF(OR(K52="",O52="Mut+ext"),0,IF(VLOOKUP(K52,Paramétrage!$C$6:$E$29,2,0)=0,0,IF(N52="","saisir capacité",L52*S52*VLOOKUP(K52,Paramétrage!$C$6:$E$29,2,0))))</f>
        <v>0</v>
      </c>
      <c r="U52" s="230"/>
      <c r="V52" s="257">
        <f t="shared" si="9"/>
        <v>0</v>
      </c>
      <c r="W52" s="50">
        <f>IF(OR(K52="",O52="Mut+ext"),0,IF(ISERROR(U52+T52*VLOOKUP(K52,Paramétrage!$C$6:$E$29,3,0))=TRUE,V52,U52+T52*VLOOKUP(K52,Paramétrage!$C$6:$E$29,3,0)))</f>
        <v>0</v>
      </c>
      <c r="X52" s="178"/>
      <c r="Y52" s="176"/>
      <c r="Z52" s="179"/>
      <c r="AA52" s="152"/>
      <c r="AB52" s="19"/>
      <c r="AC52" s="33">
        <f>IF(F52="",0,IF(I52="",0,IF(SUMIF($F$36:$F$53,F52,$M$36:$M$53)=0,0,IF(OR(J52="",I52="obligatoire"),AD52/SUMIF($F$36:$F$53,F52,$M$36:$M$53),AD52/(SUMIF($F$36:$F$53,F52,$M$36:$M$53)/J52)))))</f>
        <v>0</v>
      </c>
      <c r="AD52" s="232">
        <f t="shared" ref="AD52" si="11">L52*M52</f>
        <v>0</v>
      </c>
    </row>
    <row r="53" spans="1:30">
      <c r="A53" s="217"/>
      <c r="B53" s="225"/>
      <c r="C53" s="233"/>
      <c r="D53" s="234"/>
      <c r="E53" s="261"/>
      <c r="F53" s="271"/>
      <c r="G53" s="147"/>
      <c r="H53" s="148"/>
      <c r="I53" s="149"/>
      <c r="J53" s="150"/>
      <c r="K53" s="272"/>
      <c r="L53" s="151"/>
      <c r="M53" s="236"/>
      <c r="N53" s="160"/>
      <c r="O53" s="18"/>
      <c r="P53" s="175"/>
      <c r="Q53" s="176"/>
      <c r="R53" s="177"/>
      <c r="S53" s="49">
        <f>IF(OR(N53="",K53=Paramétrage!$C$10,K53=Paramétrage!$C$13,K53=Paramétrage!$C$17,K53=Paramétrage!$C$20,K53=Paramétrage!$C$24,K53=Paramétrage!$C$27,AND(K53&lt;&gt;Paramétrage!$C$9,O53="Mut+ext")),0,ROUNDUP(M53/N53,0))</f>
        <v>0</v>
      </c>
      <c r="T53" s="256">
        <f>IF(OR(K53="",O53="Mut+ext"),0,IF(VLOOKUP(K53,Paramétrage!$C$6:$E$29,2,0)=0,0,IF(N53="","saisir capacité",L53*S53*VLOOKUP(K53,Paramétrage!$C$6:$E$29,2,0))))</f>
        <v>0</v>
      </c>
      <c r="U53" s="230"/>
      <c r="V53" s="257">
        <f t="shared" si="7"/>
        <v>0</v>
      </c>
      <c r="W53" s="50">
        <f>IF(OR(K53="",O53="Mut+ext"),0,IF(ISERROR(U53+T53*VLOOKUP(K53,Paramétrage!$C$6:$E$29,3,0))=TRUE,V53,U53+T53*VLOOKUP(K53,Paramétrage!$C$6:$E$29,3,0)))</f>
        <v>0</v>
      </c>
      <c r="X53" s="178"/>
      <c r="Y53" s="176"/>
      <c r="Z53" s="179"/>
      <c r="AA53" s="152"/>
      <c r="AB53" s="19"/>
      <c r="AC53" s="33">
        <f>IF(F53="",0,IF(I53="",0,IF(SUMIF($F$36:$F$53,F53,$M$36:$M$53)=0,0,IF(OR(J53="",I53="obligatoire"),AD53/SUMIF($F$36:$F$53,F53,$M$36:$M$53),AD53/(SUMIF($F$36:$F$53,F53,$M$36:$M$53)/J53)))))</f>
        <v>0</v>
      </c>
      <c r="AD53" s="232">
        <f t="shared" si="8"/>
        <v>0</v>
      </c>
    </row>
    <row r="54" spans="1:30">
      <c r="A54" s="217"/>
      <c r="B54" s="225"/>
      <c r="C54" s="262"/>
      <c r="D54" s="263"/>
      <c r="E54" s="264"/>
      <c r="F54" s="264"/>
      <c r="G54" s="74"/>
      <c r="H54" s="66"/>
      <c r="I54" s="75"/>
      <c r="J54" s="42"/>
      <c r="K54" s="265"/>
      <c r="L54" s="76">
        <f>AC54</f>
        <v>53.999999999999993</v>
      </c>
      <c r="M54" s="266"/>
      <c r="N54" s="266"/>
      <c r="O54" s="45"/>
      <c r="P54" s="43"/>
      <c r="Q54" s="43"/>
      <c r="R54" s="44"/>
      <c r="S54" s="60"/>
      <c r="T54" s="267">
        <f>SUM(T36:T53)</f>
        <v>88</v>
      </c>
      <c r="U54" s="265">
        <f>SUM(U36:U53)</f>
        <v>0</v>
      </c>
      <c r="V54" s="268">
        <f>SUM(V36:V53)</f>
        <v>88</v>
      </c>
      <c r="W54" s="46">
        <f>SUM(W36:W53)</f>
        <v>88</v>
      </c>
      <c r="X54" s="61"/>
      <c r="Y54" s="62"/>
      <c r="Z54" s="63"/>
      <c r="AA54" s="64"/>
      <c r="AB54" s="65"/>
      <c r="AC54" s="58">
        <f>SUM(AC36:AC53)</f>
        <v>53.999999999999993</v>
      </c>
      <c r="AD54" s="59">
        <f>SUM(AD36:AD53)</f>
        <v>3510</v>
      </c>
    </row>
    <row r="55" spans="1:30" ht="15.75" customHeight="1">
      <c r="A55" s="217"/>
      <c r="B55" s="225" t="s">
        <v>113</v>
      </c>
      <c r="C55" s="226"/>
      <c r="D55" s="227"/>
      <c r="E55" s="244"/>
      <c r="F55" s="165"/>
      <c r="G55" s="27"/>
      <c r="H55" s="25"/>
      <c r="I55" s="31"/>
      <c r="J55" s="17"/>
      <c r="K55" s="166"/>
      <c r="L55" s="22"/>
      <c r="M55" s="159"/>
      <c r="N55" s="160"/>
      <c r="O55" s="20"/>
      <c r="P55" s="175"/>
      <c r="Q55" s="176"/>
      <c r="R55" s="177"/>
      <c r="S55" s="49">
        <f>IF(OR(N55="",K55=Paramétrage!$C$10,K55=Paramétrage!$C$13,K55=Paramétrage!$C$17,K55=Paramétrage!$C$20,K55=Paramétrage!$C$24,K55=Paramétrage!$C$27,AND(K55&lt;&gt;Paramétrage!$C$9,O55="Mut+ext")),0,ROUNDUP(M55/N55,0))</f>
        <v>0</v>
      </c>
      <c r="T55" s="256">
        <f>IF(OR(K55="",O55="Mut+ext"),0,IF(VLOOKUP(K55,Paramétrage!$C$6:$E$29,2,0)=0,0,IF(N55="","saisir capacité",L55*S55*VLOOKUP(K55,Paramétrage!$C$6:$E$29,2,0))))</f>
        <v>0</v>
      </c>
      <c r="U55" s="230"/>
      <c r="V55" s="257">
        <f t="shared" ref="V55:V64" si="12">IF(OR(K55="",O55="Mut+ext"),0,IF(ISERROR(T55+U55)=TRUE,T55,T55+U55))</f>
        <v>0</v>
      </c>
      <c r="W55" s="50">
        <f>IF(OR(K55="",O55="Mut+ext"),0,IF(ISERROR(U55+T55*VLOOKUP(K55,Paramétrage!$C$6:$E$29,3,0))=TRUE,V55,U55+T55*VLOOKUP(K55,Paramétrage!$C$6:$E$29,3,0)))</f>
        <v>0</v>
      </c>
      <c r="X55" s="178"/>
      <c r="Y55" s="176"/>
      <c r="Z55" s="179"/>
      <c r="AA55" s="32"/>
      <c r="AB55" s="19"/>
      <c r="AC55" s="33">
        <f>IF(F55="",0,IF(I55="",0,IF(SUMIF($F$55:$F$64,F55,$M$55:$M$64)=0,0,IF(OR(J55="",I55="obligatoire"),AD55/SUMIF($F$55:$F$64,F55,$M$55:$M$64),AD55/(SUMIF($F$55:$F$64,F55,$M$55:$M$64)/J55)))))</f>
        <v>0</v>
      </c>
      <c r="AD55" s="232">
        <f>L55*M55</f>
        <v>0</v>
      </c>
    </row>
    <row r="56" spans="1:30">
      <c r="A56" s="217"/>
      <c r="B56" s="225"/>
      <c r="C56" s="233"/>
      <c r="D56" s="234"/>
      <c r="E56" s="244"/>
      <c r="F56" s="165"/>
      <c r="G56" s="27"/>
      <c r="H56" s="25"/>
      <c r="I56" s="31"/>
      <c r="J56" s="17"/>
      <c r="K56" s="166"/>
      <c r="L56" s="22"/>
      <c r="M56" s="159"/>
      <c r="N56" s="160"/>
      <c r="O56" s="18"/>
      <c r="P56" s="175"/>
      <c r="Q56" s="176"/>
      <c r="R56" s="177"/>
      <c r="S56" s="49">
        <f>IF(OR(N56="",K56=Paramétrage!$C$10,K56=Paramétrage!$C$13,K56=Paramétrage!$C$17,K56=Paramétrage!$C$20,K56=Paramétrage!$C$24,K56=Paramétrage!$C$27,AND(K56&lt;&gt;Paramétrage!$C$9,O56="Mut+ext")),0,ROUNDUP(M56/N56,0))</f>
        <v>0</v>
      </c>
      <c r="T56" s="256">
        <f>IF(OR(K56="",O56="Mut+ext"),0,IF(VLOOKUP(K56,Paramétrage!$C$6:$E$29,2,0)=0,0,IF(N56="","saisir capacité",L56*S56*VLOOKUP(K56,Paramétrage!$C$6:$E$29,2,0))))</f>
        <v>0</v>
      </c>
      <c r="U56" s="230"/>
      <c r="V56" s="257">
        <f t="shared" si="12"/>
        <v>0</v>
      </c>
      <c r="W56" s="50">
        <f>IF(OR(K56="",O56="Mut+ext"),0,IF(ISERROR(U56+T56*VLOOKUP(K56,Paramétrage!$C$6:$E$29,3,0))=TRUE,V56,U56+T56*VLOOKUP(K56,Paramétrage!$C$6:$E$29,3,0)))</f>
        <v>0</v>
      </c>
      <c r="X56" s="178"/>
      <c r="Y56" s="176"/>
      <c r="Z56" s="179"/>
      <c r="AA56" s="152"/>
      <c r="AB56" s="19"/>
      <c r="AC56" s="33">
        <f t="shared" ref="AC56:AC64" si="13">IF(F56="",0,IF(I56="",0,IF(SUMIF($F$55:$F$64,F56,$M$55:$M$64)=0,0,IF(OR(J56="",I56="obligatoire"),AD56/SUMIF($F$55:$F$64,F56,$M$55:$M$64),AD56/(SUMIF($F$55:$F$64,F56,$M$55:$M$64)/J56)))))</f>
        <v>0</v>
      </c>
      <c r="AD56" s="232">
        <f t="shared" ref="AD56:AD64" si="14">L56*M56</f>
        <v>0</v>
      </c>
    </row>
    <row r="57" spans="1:30">
      <c r="A57" s="217"/>
      <c r="B57" s="225"/>
      <c r="C57" s="233"/>
      <c r="D57" s="234"/>
      <c r="E57" s="244"/>
      <c r="F57" s="165"/>
      <c r="G57" s="27"/>
      <c r="H57" s="25"/>
      <c r="I57" s="31"/>
      <c r="J57" s="17"/>
      <c r="K57" s="166"/>
      <c r="L57" s="22"/>
      <c r="M57" s="159"/>
      <c r="N57" s="160"/>
      <c r="O57" s="18"/>
      <c r="P57" s="175"/>
      <c r="Q57" s="176"/>
      <c r="R57" s="177"/>
      <c r="S57" s="49">
        <f>IF(OR(N57="",K57=Paramétrage!$C$10,K57=Paramétrage!$C$13,K57=Paramétrage!$C$17,K57=Paramétrage!$C$20,K57=Paramétrage!$C$24,K57=Paramétrage!$C$27,AND(K57&lt;&gt;Paramétrage!$C$9,O57="Mut+ext")),0,ROUNDUP(M57/N57,0))</f>
        <v>0</v>
      </c>
      <c r="T57" s="256">
        <f>IF(OR(K57="",O57="Mut+ext"),0,IF(VLOOKUP(K57,Paramétrage!$C$6:$E$29,2,0)=0,0,IF(N57="","saisir capacité",L57*S57*VLOOKUP(K57,Paramétrage!$C$6:$E$29,2,0))))</f>
        <v>0</v>
      </c>
      <c r="U57" s="230"/>
      <c r="V57" s="257">
        <f t="shared" si="12"/>
        <v>0</v>
      </c>
      <c r="W57" s="50">
        <f>IF(OR(K57="",O57="Mut+ext"),0,IF(ISERROR(U57+T57*VLOOKUP(K57,Paramétrage!$C$6:$E$29,3,0))=TRUE,V57,U57+T57*VLOOKUP(K57,Paramétrage!$C$6:$E$29,3,0)))</f>
        <v>0</v>
      </c>
      <c r="X57" s="178"/>
      <c r="Y57" s="176"/>
      <c r="Z57" s="179"/>
      <c r="AA57" s="152"/>
      <c r="AB57" s="19"/>
      <c r="AC57" s="33">
        <f t="shared" si="13"/>
        <v>0</v>
      </c>
      <c r="AD57" s="232">
        <f t="shared" si="14"/>
        <v>0</v>
      </c>
    </row>
    <row r="58" spans="1:30">
      <c r="A58" s="217"/>
      <c r="B58" s="225"/>
      <c r="C58" s="233"/>
      <c r="D58" s="234"/>
      <c r="E58" s="244"/>
      <c r="F58" s="165"/>
      <c r="G58" s="27"/>
      <c r="H58" s="25"/>
      <c r="I58" s="31"/>
      <c r="J58" s="17"/>
      <c r="K58" s="166"/>
      <c r="L58" s="22"/>
      <c r="M58" s="159"/>
      <c r="N58" s="160"/>
      <c r="O58" s="18"/>
      <c r="P58" s="175"/>
      <c r="Q58" s="176"/>
      <c r="R58" s="177"/>
      <c r="S58" s="49">
        <f>IF(OR(N58="",K58=Paramétrage!$C$10,K58=Paramétrage!$C$13,K58=Paramétrage!$C$17,K58=Paramétrage!$C$20,K58=Paramétrage!$C$24,K58=Paramétrage!$C$27,AND(K58&lt;&gt;Paramétrage!$C$9,O58="Mut+ext")),0,ROUNDUP(M58/N58,0))</f>
        <v>0</v>
      </c>
      <c r="T58" s="256">
        <f>IF(OR(K58="",O58="Mut+ext"),0,IF(VLOOKUP(K58,Paramétrage!$C$6:$E$29,2,0)=0,0,IF(N58="","saisir capacité",L58*S58*VLOOKUP(K58,Paramétrage!$C$6:$E$29,2,0))))</f>
        <v>0</v>
      </c>
      <c r="U58" s="230"/>
      <c r="V58" s="257">
        <f t="shared" si="12"/>
        <v>0</v>
      </c>
      <c r="W58" s="50">
        <f>IF(OR(K58="",O58="Mut+ext"),0,IF(ISERROR(U58+T58*VLOOKUP(K58,Paramétrage!$C$6:$E$29,3,0))=TRUE,V58,U58+T58*VLOOKUP(K58,Paramétrage!$C$6:$E$29,3,0)))</f>
        <v>0</v>
      </c>
      <c r="X58" s="178"/>
      <c r="Y58" s="176"/>
      <c r="Z58" s="179"/>
      <c r="AA58" s="26"/>
      <c r="AB58" s="19"/>
      <c r="AC58" s="33">
        <f>IF(F58="",0,IF(I58="",0,IF(SUMIF($F$55:$F$64,F58,$M$55:$M$64)=0,0,IF(OR(J58="",I58="obligatoire"),AD58/SUMIF($F$55:$F$64,F58,$M$55:$M$64),AD58/(SUMIF($F$55:$F$64,F58,$M$55:$M$64)/J58)))))</f>
        <v>0</v>
      </c>
      <c r="AD58" s="232">
        <f t="shared" si="14"/>
        <v>0</v>
      </c>
    </row>
    <row r="59" spans="1:30">
      <c r="A59" s="217"/>
      <c r="B59" s="225"/>
      <c r="C59" s="233"/>
      <c r="D59" s="234"/>
      <c r="E59" s="244"/>
      <c r="F59" s="165"/>
      <c r="G59" s="27"/>
      <c r="H59" s="25"/>
      <c r="I59" s="31"/>
      <c r="J59" s="17"/>
      <c r="K59" s="166"/>
      <c r="L59" s="22"/>
      <c r="M59" s="159"/>
      <c r="N59" s="160"/>
      <c r="O59" s="18"/>
      <c r="P59" s="175"/>
      <c r="Q59" s="176"/>
      <c r="R59" s="177"/>
      <c r="S59" s="49">
        <f>IF(OR(N59="",K59=Paramétrage!$C$10,K59=Paramétrage!$C$13,K59=Paramétrage!$C$17,K59=Paramétrage!$C$20,K59=Paramétrage!$C$24,K59=Paramétrage!$C$27,AND(K59&lt;&gt;Paramétrage!$C$9,O59="Mut+ext")),0,ROUNDUP(M59/N59,0))</f>
        <v>0</v>
      </c>
      <c r="T59" s="256">
        <f>IF(OR(K59="",O59="Mut+ext"),0,IF(VLOOKUP(K59,Paramétrage!$C$6:$E$29,2,0)=0,0,IF(N59="","saisir capacité",L59*S59*VLOOKUP(K59,Paramétrage!$C$6:$E$29,2,0))))</f>
        <v>0</v>
      </c>
      <c r="U59" s="230"/>
      <c r="V59" s="257">
        <f t="shared" si="12"/>
        <v>0</v>
      </c>
      <c r="W59" s="50">
        <f>IF(OR(K59="",O59="Mut+ext"),0,IF(ISERROR(U59+T59*VLOOKUP(K59,Paramétrage!$C$6:$E$29,3,0))=TRUE,V59,U59+T59*VLOOKUP(K59,Paramétrage!$C$6:$E$29,3,0)))</f>
        <v>0</v>
      </c>
      <c r="X59" s="178"/>
      <c r="Y59" s="176"/>
      <c r="Z59" s="179"/>
      <c r="AA59" s="152"/>
      <c r="AB59" s="19"/>
      <c r="AC59" s="33">
        <f t="shared" si="13"/>
        <v>0</v>
      </c>
      <c r="AD59" s="232">
        <f t="shared" si="14"/>
        <v>0</v>
      </c>
    </row>
    <row r="60" spans="1:30">
      <c r="A60" s="217"/>
      <c r="B60" s="225"/>
      <c r="C60" s="233"/>
      <c r="D60" s="234"/>
      <c r="E60" s="244"/>
      <c r="F60" s="165"/>
      <c r="G60" s="67"/>
      <c r="H60" s="25"/>
      <c r="I60" s="24"/>
      <c r="J60" s="17"/>
      <c r="K60" s="166"/>
      <c r="L60" s="21"/>
      <c r="M60" s="236"/>
      <c r="N60" s="160"/>
      <c r="O60" s="18"/>
      <c r="P60" s="175"/>
      <c r="Q60" s="176"/>
      <c r="R60" s="177"/>
      <c r="S60" s="49">
        <f>IF(OR(N60="",K60=Paramétrage!$C$10,K60=Paramétrage!$C$13,K60=Paramétrage!$C$17,K60=Paramétrage!$C$20,K60=Paramétrage!$C$24,K60=Paramétrage!$C$27,AND(K60&lt;&gt;Paramétrage!$C$9,O60="Mut+ext")),0,ROUNDUP(M60/N60,0))</f>
        <v>0</v>
      </c>
      <c r="T60" s="256">
        <f>IF(OR(K60="",O60="Mut+ext"),0,IF(VLOOKUP(K60,Paramétrage!$C$6:$E$29,2,0)=0,0,IF(N60="","saisir capacité",L60*S60*VLOOKUP(K60,Paramétrage!$C$6:$E$29,2,0))))</f>
        <v>0</v>
      </c>
      <c r="U60" s="230"/>
      <c r="V60" s="257">
        <f t="shared" si="12"/>
        <v>0</v>
      </c>
      <c r="W60" s="50">
        <f>IF(OR(K60="",O60="Mut+ext"),0,IF(ISERROR(U60+T60*VLOOKUP(K60,Paramétrage!$C$6:$E$29,3,0))=TRUE,V60,U60+T60*VLOOKUP(K60,Paramétrage!$C$6:$E$29,3,0)))</f>
        <v>0</v>
      </c>
      <c r="X60" s="178"/>
      <c r="Y60" s="176"/>
      <c r="Z60" s="179"/>
      <c r="AA60" s="152"/>
      <c r="AB60" s="19"/>
      <c r="AC60" s="33">
        <f t="shared" si="13"/>
        <v>0</v>
      </c>
      <c r="AD60" s="232">
        <f t="shared" si="14"/>
        <v>0</v>
      </c>
    </row>
    <row r="61" spans="1:30">
      <c r="A61" s="217"/>
      <c r="B61" s="225"/>
      <c r="C61" s="233"/>
      <c r="D61" s="234"/>
      <c r="E61" s="244"/>
      <c r="F61" s="165"/>
      <c r="G61" s="67"/>
      <c r="H61" s="25"/>
      <c r="I61" s="24"/>
      <c r="J61" s="17"/>
      <c r="K61" s="166"/>
      <c r="L61" s="21"/>
      <c r="M61" s="159"/>
      <c r="N61" s="160"/>
      <c r="O61" s="18"/>
      <c r="P61" s="175"/>
      <c r="Q61" s="176"/>
      <c r="R61" s="177"/>
      <c r="S61" s="49">
        <f>IF(OR(N61="",K61=Paramétrage!$C$10,K61=Paramétrage!$C$13,K61=Paramétrage!$C$17,K61=Paramétrage!$C$20,K61=Paramétrage!$C$24,K61=Paramétrage!$C$27,AND(K61&lt;&gt;Paramétrage!$C$9,O61="Mut+ext")),0,ROUNDUP(M61/N61,0))</f>
        <v>0</v>
      </c>
      <c r="T61" s="256">
        <f>IF(OR(K61="",O61="Mut+ext"),0,IF(VLOOKUP(K61,Paramétrage!$C$6:$E$29,2,0)=0,0,IF(N61="","saisir capacité",L61*S61*VLOOKUP(K61,Paramétrage!$C$6:$E$29,2,0))))</f>
        <v>0</v>
      </c>
      <c r="U61" s="230"/>
      <c r="V61" s="257">
        <f t="shared" si="12"/>
        <v>0</v>
      </c>
      <c r="W61" s="50">
        <f>IF(OR(K61="",O61="Mut+ext"),0,IF(ISERROR(U61+T61*VLOOKUP(K61,Paramétrage!$C$6:$E$29,3,0))=TRUE,V61,U61+T61*VLOOKUP(K61,Paramétrage!$C$6:$E$29,3,0)))</f>
        <v>0</v>
      </c>
      <c r="X61" s="178"/>
      <c r="Y61" s="176"/>
      <c r="Z61" s="179"/>
      <c r="AA61" s="152"/>
      <c r="AB61" s="19"/>
      <c r="AC61" s="33">
        <f t="shared" si="13"/>
        <v>0</v>
      </c>
      <c r="AD61" s="232">
        <f t="shared" si="14"/>
        <v>0</v>
      </c>
    </row>
    <row r="62" spans="1:30">
      <c r="A62" s="217"/>
      <c r="B62" s="225"/>
      <c r="C62" s="233"/>
      <c r="D62" s="234"/>
      <c r="E62" s="244"/>
      <c r="F62" s="165"/>
      <c r="G62" s="27"/>
      <c r="H62" s="25"/>
      <c r="I62" s="31"/>
      <c r="J62" s="17"/>
      <c r="K62" s="166"/>
      <c r="L62" s="22"/>
      <c r="M62" s="159"/>
      <c r="N62" s="160"/>
      <c r="O62" s="18"/>
      <c r="P62" s="175"/>
      <c r="Q62" s="176"/>
      <c r="R62" s="177"/>
      <c r="S62" s="49">
        <f>IF(OR(N62="",K62=Paramétrage!$C$10,K62=Paramétrage!$C$13,K62=Paramétrage!$C$17,K62=Paramétrage!$C$20,K62=Paramétrage!$C$24,K62=Paramétrage!$C$27,AND(K62&lt;&gt;Paramétrage!$C$9,O62="Mut+ext")),0,ROUNDUP(M62/N62,0))</f>
        <v>0</v>
      </c>
      <c r="T62" s="256">
        <f>IF(OR(K62="",O62="Mut+ext"),0,IF(VLOOKUP(K62,Paramétrage!$C$6:$E$29,2,0)=0,0,IF(N62="","saisir capacité",L62*S62*VLOOKUP(K62,Paramétrage!$C$6:$E$29,2,0))))</f>
        <v>0</v>
      </c>
      <c r="U62" s="230"/>
      <c r="V62" s="257">
        <f t="shared" si="12"/>
        <v>0</v>
      </c>
      <c r="W62" s="50">
        <f>IF(OR(K62="",O62="Mut+ext"),0,IF(ISERROR(U62+T62*VLOOKUP(K62,Paramétrage!$C$6:$E$29,3,0))=TRUE,V62,U62+T62*VLOOKUP(K62,Paramétrage!$C$6:$E$29,3,0)))</f>
        <v>0</v>
      </c>
      <c r="X62" s="178"/>
      <c r="Y62" s="176"/>
      <c r="Z62" s="179"/>
      <c r="AA62" s="26"/>
      <c r="AB62" s="19"/>
      <c r="AC62" s="33">
        <f t="shared" si="13"/>
        <v>0</v>
      </c>
      <c r="AD62" s="232">
        <f t="shared" si="14"/>
        <v>0</v>
      </c>
    </row>
    <row r="63" spans="1:30">
      <c r="A63" s="217"/>
      <c r="B63" s="225"/>
      <c r="C63" s="233"/>
      <c r="D63" s="234"/>
      <c r="E63" s="244"/>
      <c r="F63" s="165"/>
      <c r="G63" s="27"/>
      <c r="H63" s="25"/>
      <c r="I63" s="31"/>
      <c r="J63" s="17"/>
      <c r="K63" s="166"/>
      <c r="L63" s="22"/>
      <c r="M63" s="159"/>
      <c r="N63" s="160"/>
      <c r="O63" s="18"/>
      <c r="P63" s="175"/>
      <c r="Q63" s="176"/>
      <c r="R63" s="177"/>
      <c r="S63" s="49">
        <f>IF(OR(N63="",K63=Paramétrage!$C$10,K63=Paramétrage!$C$13,K63=Paramétrage!$C$17,K63=Paramétrage!$C$20,K63=Paramétrage!$C$24,K63=Paramétrage!$C$27,AND(K63&lt;&gt;Paramétrage!$C$9,O63="Mut+ext")),0,ROUNDUP(M63/N63,0))</f>
        <v>0</v>
      </c>
      <c r="T63" s="256">
        <f>IF(OR(K63="",O63="Mut+ext"),0,IF(VLOOKUP(K63,Paramétrage!$C$6:$E$29,2,0)=0,0,IF(N63="","saisir capacité",L63*S63*VLOOKUP(K63,Paramétrage!$C$6:$E$29,2,0))))</f>
        <v>0</v>
      </c>
      <c r="U63" s="230"/>
      <c r="V63" s="257">
        <f t="shared" si="12"/>
        <v>0</v>
      </c>
      <c r="W63" s="50">
        <f>IF(OR(K63="",O63="Mut+ext"),0,IF(ISERROR(U63+T63*VLOOKUP(K63,Paramétrage!$C$6:$E$29,3,0))=TRUE,V63,U63+T63*VLOOKUP(K63,Paramétrage!$C$6:$E$29,3,0)))</f>
        <v>0</v>
      </c>
      <c r="X63" s="178"/>
      <c r="Y63" s="176"/>
      <c r="Z63" s="179"/>
      <c r="AA63" s="152"/>
      <c r="AB63" s="19"/>
      <c r="AC63" s="33">
        <f t="shared" si="13"/>
        <v>0</v>
      </c>
      <c r="AD63" s="232">
        <f t="shared" si="14"/>
        <v>0</v>
      </c>
    </row>
    <row r="64" spans="1:30">
      <c r="A64" s="217"/>
      <c r="B64" s="225"/>
      <c r="C64" s="233"/>
      <c r="D64" s="234"/>
      <c r="E64" s="244"/>
      <c r="F64" s="165"/>
      <c r="G64" s="67"/>
      <c r="H64" s="25"/>
      <c r="I64" s="24"/>
      <c r="J64" s="17"/>
      <c r="K64" s="166"/>
      <c r="L64" s="21"/>
      <c r="M64" s="236"/>
      <c r="N64" s="160"/>
      <c r="O64" s="18"/>
      <c r="P64" s="175"/>
      <c r="Q64" s="176"/>
      <c r="R64" s="177"/>
      <c r="S64" s="49">
        <f>IF(OR(N64="",K64=Paramétrage!$C$10,K64=Paramétrage!$C$13,K64=Paramétrage!$C$17,K64=Paramétrage!$C$20,K64=Paramétrage!$C$24,K64=Paramétrage!$C$27,AND(K64&lt;&gt;Paramétrage!$C$9,O64="Mut+ext")),0,ROUNDUP(M64/N64,0))</f>
        <v>0</v>
      </c>
      <c r="T64" s="256">
        <f>IF(OR(K64="",O64="Mut+ext"),0,IF(VLOOKUP(K64,Paramétrage!$C$6:$E$29,2,0)=0,0,IF(N64="","saisir capacité",L64*S64*VLOOKUP(K64,Paramétrage!$C$6:$E$29,2,0))))</f>
        <v>0</v>
      </c>
      <c r="U64" s="230"/>
      <c r="V64" s="257">
        <f t="shared" si="12"/>
        <v>0</v>
      </c>
      <c r="W64" s="50">
        <f>IF(OR(K64="",O64="Mut+ext"),0,IF(ISERROR(U64+T64*VLOOKUP(K64,Paramétrage!$C$6:$E$29,3,0))=TRUE,V64,U64+T64*VLOOKUP(K64,Paramétrage!$C$6:$E$29,3,0)))</f>
        <v>0</v>
      </c>
      <c r="X64" s="178"/>
      <c r="Y64" s="176"/>
      <c r="Z64" s="179"/>
      <c r="AA64" s="152"/>
      <c r="AB64" s="19"/>
      <c r="AC64" s="33">
        <f t="shared" si="13"/>
        <v>0</v>
      </c>
      <c r="AD64" s="232">
        <f t="shared" si="14"/>
        <v>0</v>
      </c>
    </row>
    <row r="65" spans="1:30">
      <c r="A65" s="217"/>
      <c r="B65" s="225"/>
      <c r="C65" s="262"/>
      <c r="D65" s="263"/>
      <c r="E65" s="264"/>
      <c r="F65" s="264"/>
      <c r="G65" s="74"/>
      <c r="H65" s="66"/>
      <c r="I65" s="75"/>
      <c r="J65" s="42"/>
      <c r="K65" s="265"/>
      <c r="L65" s="76">
        <f>AC65</f>
        <v>0</v>
      </c>
      <c r="M65" s="266"/>
      <c r="N65" s="266"/>
      <c r="O65" s="45"/>
      <c r="P65" s="43"/>
      <c r="Q65" s="43"/>
      <c r="R65" s="44"/>
      <c r="S65" s="60"/>
      <c r="T65" s="267">
        <f>SUM(T55:T64)</f>
        <v>0</v>
      </c>
      <c r="U65" s="265">
        <f>SUM(U55:U64)</f>
        <v>0</v>
      </c>
      <c r="V65" s="268">
        <f>SUM(V55:V64)</f>
        <v>0</v>
      </c>
      <c r="W65" s="46">
        <f>SUM(W55:W64)</f>
        <v>0</v>
      </c>
      <c r="X65" s="61"/>
      <c r="Y65" s="62"/>
      <c r="Z65" s="63"/>
      <c r="AA65" s="64"/>
      <c r="AB65" s="65"/>
      <c r="AC65" s="58">
        <f>SUM(AC55:AC64)</f>
        <v>0</v>
      </c>
      <c r="AD65" s="59">
        <f>SUM(AD55:AD64)</f>
        <v>0</v>
      </c>
    </row>
    <row r="66" spans="1:30" ht="16.149999999999999" thickBot="1">
      <c r="A66" s="218"/>
      <c r="B66" s="107"/>
      <c r="C66" s="107"/>
      <c r="D66" s="108"/>
      <c r="E66" s="109"/>
      <c r="F66" s="110"/>
      <c r="G66" s="111"/>
      <c r="H66" s="112"/>
      <c r="I66" s="113"/>
      <c r="J66" s="114"/>
      <c r="K66" s="115"/>
      <c r="L66" s="116">
        <f>L65+L54</f>
        <v>53.999999999999993</v>
      </c>
      <c r="M66" s="112"/>
      <c r="N66" s="117"/>
      <c r="O66" s="118"/>
      <c r="P66" s="119"/>
      <c r="Q66" s="119"/>
      <c r="R66" s="120"/>
      <c r="S66" s="121"/>
      <c r="T66" s="122">
        <f>T54+T65</f>
        <v>88</v>
      </c>
      <c r="U66" s="115"/>
      <c r="V66" s="122">
        <f t="shared" ref="V66:W66" si="15">V54+V65</f>
        <v>88</v>
      </c>
      <c r="W66" s="122">
        <f t="shared" si="15"/>
        <v>88</v>
      </c>
      <c r="X66" s="123"/>
      <c r="Y66" s="124"/>
      <c r="Z66" s="125"/>
      <c r="AA66" s="126"/>
      <c r="AB66" s="127"/>
      <c r="AC66" s="72"/>
      <c r="AD66" s="73"/>
    </row>
    <row r="67" spans="1:30" ht="18" customHeight="1"/>
  </sheetData>
  <sheetProtection algorithmName="SHA-512" hashValue="e92gSr8DBF0Ws9E7BOjnT0z2ShF/fW97JoxhRNTJ66NKk2cZVs0XBiFMNEwIRVZIo8fhvfa/dAWNBoHwZOHxVw==" saltValue="DER0Mqj24oDILdhboRV5HA==" spinCount="100000" sheet="1" formatCells="0" formatRows="0" insertRows="0" autoFilter="0"/>
  <mergeCells count="129">
    <mergeCell ref="P64:R64"/>
    <mergeCell ref="X64:Z64"/>
    <mergeCell ref="P60:R60"/>
    <mergeCell ref="X60:Z60"/>
    <mergeCell ref="P61:R61"/>
    <mergeCell ref="X61:Z61"/>
    <mergeCell ref="P62:R62"/>
    <mergeCell ref="X62:Z62"/>
    <mergeCell ref="P46:R46"/>
    <mergeCell ref="X46:Z46"/>
    <mergeCell ref="P53:R53"/>
    <mergeCell ref="X53:Z53"/>
    <mergeCell ref="P52:R52"/>
    <mergeCell ref="X52:Z52"/>
    <mergeCell ref="X56:Z56"/>
    <mergeCell ref="P57:R57"/>
    <mergeCell ref="X57:Z57"/>
    <mergeCell ref="P58:R58"/>
    <mergeCell ref="X58:Z58"/>
    <mergeCell ref="P59:R59"/>
    <mergeCell ref="X59:Z59"/>
    <mergeCell ref="P63:R63"/>
    <mergeCell ref="X63:Z63"/>
    <mergeCell ref="P40:R40"/>
    <mergeCell ref="X40:Z40"/>
    <mergeCell ref="P41:R41"/>
    <mergeCell ref="X41:Z41"/>
    <mergeCell ref="P33:R33"/>
    <mergeCell ref="X33:Z33"/>
    <mergeCell ref="P51:R51"/>
    <mergeCell ref="X51:Z51"/>
    <mergeCell ref="X43:Z43"/>
    <mergeCell ref="P45:R45"/>
    <mergeCell ref="X45:Z45"/>
    <mergeCell ref="P38:R38"/>
    <mergeCell ref="X38:Z38"/>
    <mergeCell ref="P47:R47"/>
    <mergeCell ref="P49:R49"/>
    <mergeCell ref="P50:R50"/>
    <mergeCell ref="X47:Z47"/>
    <mergeCell ref="X49:Z49"/>
    <mergeCell ref="X50:Z50"/>
    <mergeCell ref="A36:A66"/>
    <mergeCell ref="B36:B54"/>
    <mergeCell ref="C36:D53"/>
    <mergeCell ref="E36:E53"/>
    <mergeCell ref="P36:R36"/>
    <mergeCell ref="X36:Z36"/>
    <mergeCell ref="P37:R37"/>
    <mergeCell ref="X37:Z37"/>
    <mergeCell ref="A6:A35"/>
    <mergeCell ref="B55:B65"/>
    <mergeCell ref="C55:D64"/>
    <mergeCell ref="E55:E64"/>
    <mergeCell ref="P55:R55"/>
    <mergeCell ref="X55:Z55"/>
    <mergeCell ref="P56:R56"/>
    <mergeCell ref="P42:R42"/>
    <mergeCell ref="X42:Z42"/>
    <mergeCell ref="P43:R43"/>
    <mergeCell ref="X32:Z32"/>
    <mergeCell ref="X26:Z26"/>
    <mergeCell ref="P27:R27"/>
    <mergeCell ref="X27:Z27"/>
    <mergeCell ref="P28:R28"/>
    <mergeCell ref="X28:Z28"/>
    <mergeCell ref="B24:B34"/>
    <mergeCell ref="C24:D33"/>
    <mergeCell ref="E24:E33"/>
    <mergeCell ref="P24:R24"/>
    <mergeCell ref="X24:Z24"/>
    <mergeCell ref="P25:R25"/>
    <mergeCell ref="X25:Z25"/>
    <mergeCell ref="P26:R26"/>
    <mergeCell ref="B6:B23"/>
    <mergeCell ref="C6:D22"/>
    <mergeCell ref="E6:E22"/>
    <mergeCell ref="P6:R6"/>
    <mergeCell ref="X6:Z6"/>
    <mergeCell ref="P7:R7"/>
    <mergeCell ref="X7:Z7"/>
    <mergeCell ref="P8:R8"/>
    <mergeCell ref="X8:Z8"/>
    <mergeCell ref="P30:R30"/>
    <mergeCell ref="P21:R21"/>
    <mergeCell ref="X21:Z21"/>
    <mergeCell ref="X30:Z30"/>
    <mergeCell ref="P31:R31"/>
    <mergeCell ref="X31:Z31"/>
    <mergeCell ref="P32:R32"/>
    <mergeCell ref="P13:R13"/>
    <mergeCell ref="X13:Z13"/>
    <mergeCell ref="P15:R15"/>
    <mergeCell ref="X15:Z15"/>
    <mergeCell ref="P16:R16"/>
    <mergeCell ref="X16:Z16"/>
    <mergeCell ref="P29:R29"/>
    <mergeCell ref="X29:Z29"/>
    <mergeCell ref="P17:R17"/>
    <mergeCell ref="P18:R18"/>
    <mergeCell ref="P20:R20"/>
    <mergeCell ref="X17:Z17"/>
    <mergeCell ref="X18:Z18"/>
    <mergeCell ref="X20:Z20"/>
    <mergeCell ref="P22:R22"/>
    <mergeCell ref="X22:Z22"/>
    <mergeCell ref="P10:R10"/>
    <mergeCell ref="X10:Z10"/>
    <mergeCell ref="P11:R11"/>
    <mergeCell ref="X11:Z11"/>
    <mergeCell ref="P12:R12"/>
    <mergeCell ref="X12:Z12"/>
    <mergeCell ref="X4:Z5"/>
    <mergeCell ref="AA4:AA5"/>
    <mergeCell ref="AB4:AB5"/>
    <mergeCell ref="AC4:AC5"/>
    <mergeCell ref="AD4:AD5"/>
    <mergeCell ref="C5:D5"/>
    <mergeCell ref="K4:K5"/>
    <mergeCell ref="N4:N5"/>
    <mergeCell ref="O4:O5"/>
    <mergeCell ref="P4:R5"/>
    <mergeCell ref="S4:S5"/>
    <mergeCell ref="B4:E4"/>
    <mergeCell ref="F4:F5"/>
    <mergeCell ref="G4:G5"/>
    <mergeCell ref="H4:H5"/>
    <mergeCell ref="I4:I5"/>
    <mergeCell ref="J4:J5"/>
  </mergeCells>
  <conditionalFormatting sqref="AB15:AB23 X15:X16 AB31:AB33 X31:X33 X46 AB46:AB53 AB62:AB64 X62:X64 X22 X53">
    <cfRule type="expression" dxfId="1341" priority="335">
      <formula>$K15=#REF!</formula>
    </cfRule>
    <cfRule type="expression" dxfId="1340" priority="336">
      <formula>$K15=#REF!</formula>
    </cfRule>
    <cfRule type="expression" dxfId="1339" priority="337">
      <formula>$K15=#REF!</formula>
    </cfRule>
    <cfRule type="expression" dxfId="1338" priority="338">
      <formula>$K15=#REF!</formula>
    </cfRule>
  </conditionalFormatting>
  <conditionalFormatting sqref="AB6:AB9">
    <cfRule type="expression" dxfId="1337" priority="331">
      <formula>$K6=#REF!</formula>
    </cfRule>
    <cfRule type="expression" dxfId="1336" priority="332">
      <formula>$K6=#REF!</formula>
    </cfRule>
    <cfRule type="expression" dxfId="1335" priority="333">
      <formula>$K6=#REF!</formula>
    </cfRule>
    <cfRule type="expression" dxfId="1334" priority="334">
      <formula>$K6=#REF!</formula>
    </cfRule>
  </conditionalFormatting>
  <conditionalFormatting sqref="X6">
    <cfRule type="expression" dxfId="1333" priority="327">
      <formula>$K6=#REF!</formula>
    </cfRule>
    <cfRule type="expression" dxfId="1332" priority="328">
      <formula>$K6=#REF!</formula>
    </cfRule>
    <cfRule type="expression" dxfId="1331" priority="329">
      <formula>$K6=#REF!</formula>
    </cfRule>
    <cfRule type="expression" dxfId="1330" priority="330">
      <formula>$K6=#REF!</formula>
    </cfRule>
  </conditionalFormatting>
  <conditionalFormatting sqref="X23">
    <cfRule type="expression" dxfId="1329" priority="323">
      <formula>$K23=#REF!</formula>
    </cfRule>
    <cfRule type="expression" dxfId="1328" priority="324">
      <formula>$K23=#REF!</formula>
    </cfRule>
    <cfRule type="expression" dxfId="1327" priority="325">
      <formula>$K23=#REF!</formula>
    </cfRule>
    <cfRule type="expression" dxfId="1326" priority="326">
      <formula>$K23=#REF!</formula>
    </cfRule>
  </conditionalFormatting>
  <conditionalFormatting sqref="AA6">
    <cfRule type="expression" dxfId="1325" priority="319">
      <formula>$K6=#REF!</formula>
    </cfRule>
    <cfRule type="expression" dxfId="1324" priority="320">
      <formula>$K6=#REF!</formula>
    </cfRule>
    <cfRule type="expression" dxfId="1323" priority="321">
      <formula>$K6=#REF!</formula>
    </cfRule>
    <cfRule type="expression" dxfId="1322" priority="322">
      <formula>$K6=#REF!</formula>
    </cfRule>
  </conditionalFormatting>
  <conditionalFormatting sqref="AA7">
    <cfRule type="expression" dxfId="1321" priority="315">
      <formula>$K7=#REF!</formula>
    </cfRule>
    <cfRule type="expression" dxfId="1320" priority="316">
      <formula>$K7=#REF!</formula>
    </cfRule>
    <cfRule type="expression" dxfId="1319" priority="317">
      <formula>$K7=#REF!</formula>
    </cfRule>
    <cfRule type="expression" dxfId="1318" priority="318">
      <formula>$K7=#REF!</formula>
    </cfRule>
  </conditionalFormatting>
  <conditionalFormatting sqref="AA15">
    <cfRule type="expression" dxfId="1317" priority="307">
      <formula>$K15=#REF!</formula>
    </cfRule>
    <cfRule type="expression" dxfId="1316" priority="308">
      <formula>$K15=#REF!</formula>
    </cfRule>
    <cfRule type="expression" dxfId="1315" priority="309">
      <formula>$K15=#REF!</formula>
    </cfRule>
    <cfRule type="expression" dxfId="1314" priority="310">
      <formula>$K15=#REF!</formula>
    </cfRule>
  </conditionalFormatting>
  <conditionalFormatting sqref="AA16:AA17 AA20:AA21">
    <cfRule type="expression" dxfId="1313" priority="303">
      <formula>$K16=#REF!</formula>
    </cfRule>
    <cfRule type="expression" dxfId="1312" priority="304">
      <formula>$K16=#REF!</formula>
    </cfRule>
    <cfRule type="expression" dxfId="1311" priority="305">
      <formula>$K16=#REF!</formula>
    </cfRule>
    <cfRule type="expression" dxfId="1310" priority="306">
      <formula>$K16=#REF!</formula>
    </cfRule>
  </conditionalFormatting>
  <conditionalFormatting sqref="AA22">
    <cfRule type="expression" dxfId="1309" priority="299">
      <formula>$K22=#REF!</formula>
    </cfRule>
    <cfRule type="expression" dxfId="1308" priority="300">
      <formula>$K22=#REF!</formula>
    </cfRule>
    <cfRule type="expression" dxfId="1307" priority="301">
      <formula>$K22=#REF!</formula>
    </cfRule>
    <cfRule type="expression" dxfId="1306" priority="302">
      <formula>$K22=#REF!</formula>
    </cfRule>
  </conditionalFormatting>
  <conditionalFormatting sqref="AA23">
    <cfRule type="expression" dxfId="1305" priority="295">
      <formula>$K23=#REF!</formula>
    </cfRule>
    <cfRule type="expression" dxfId="1304" priority="296">
      <formula>$K23=#REF!</formula>
    </cfRule>
    <cfRule type="expression" dxfId="1303" priority="297">
      <formula>$K23=#REF!</formula>
    </cfRule>
    <cfRule type="expression" dxfId="1302" priority="298">
      <formula>$K23=#REF!</formula>
    </cfRule>
  </conditionalFormatting>
  <conditionalFormatting sqref="O6:O9 O15 O22:O23 O31:O35 O46:O54 O62:O66">
    <cfRule type="cellIs" dxfId="1301" priority="294" operator="equal">
      <formula>"Mut+ext"</formula>
    </cfRule>
  </conditionalFormatting>
  <conditionalFormatting sqref="X7:X9">
    <cfRule type="expression" dxfId="1300" priority="290">
      <formula>$K7=#REF!</formula>
    </cfRule>
    <cfRule type="expression" dxfId="1299" priority="291">
      <formula>$K7=#REF!</formula>
    </cfRule>
    <cfRule type="expression" dxfId="1298" priority="292">
      <formula>$K7=#REF!</formula>
    </cfRule>
    <cfRule type="expression" dxfId="1297" priority="293">
      <formula>$K7=#REF!</formula>
    </cfRule>
  </conditionalFormatting>
  <conditionalFormatting sqref="AB34:AB35">
    <cfRule type="expression" dxfId="1296" priority="286">
      <formula>$K34=#REF!</formula>
    </cfRule>
    <cfRule type="expression" dxfId="1295" priority="287">
      <formula>$K34=#REF!</formula>
    </cfRule>
    <cfRule type="expression" dxfId="1294" priority="288">
      <formula>$K34=#REF!</formula>
    </cfRule>
    <cfRule type="expression" dxfId="1293" priority="289">
      <formula>$K34=#REF!</formula>
    </cfRule>
  </conditionalFormatting>
  <conditionalFormatting sqref="AB24:AB26">
    <cfRule type="expression" dxfId="1292" priority="282">
      <formula>$K24=#REF!</formula>
    </cfRule>
    <cfRule type="expression" dxfId="1291" priority="283">
      <formula>$K24=#REF!</formula>
    </cfRule>
    <cfRule type="expression" dxfId="1290" priority="284">
      <formula>$K24=#REF!</formula>
    </cfRule>
    <cfRule type="expression" dxfId="1289" priority="285">
      <formula>$K24=#REF!</formula>
    </cfRule>
  </conditionalFormatting>
  <conditionalFormatting sqref="X24">
    <cfRule type="expression" dxfId="1288" priority="278">
      <formula>$K24=#REF!</formula>
    </cfRule>
    <cfRule type="expression" dxfId="1287" priority="279">
      <formula>$K24=#REF!</formula>
    </cfRule>
    <cfRule type="expression" dxfId="1286" priority="280">
      <formula>$K24=#REF!</formula>
    </cfRule>
    <cfRule type="expression" dxfId="1285" priority="281">
      <formula>$K24=#REF!</formula>
    </cfRule>
  </conditionalFormatting>
  <conditionalFormatting sqref="X34:X35">
    <cfRule type="expression" dxfId="1284" priority="274">
      <formula>$K34=#REF!</formula>
    </cfRule>
    <cfRule type="expression" dxfId="1283" priority="275">
      <formula>$K34=#REF!</formula>
    </cfRule>
    <cfRule type="expression" dxfId="1282" priority="276">
      <formula>$K34=#REF!</formula>
    </cfRule>
    <cfRule type="expression" dxfId="1281" priority="277">
      <formula>$K34=#REF!</formula>
    </cfRule>
  </conditionalFormatting>
  <conditionalFormatting sqref="AA24">
    <cfRule type="expression" dxfId="1280" priority="270">
      <formula>$K24=#REF!</formula>
    </cfRule>
    <cfRule type="expression" dxfId="1279" priority="271">
      <formula>$K24=#REF!</formula>
    </cfRule>
    <cfRule type="expression" dxfId="1278" priority="272">
      <formula>$K24=#REF!</formula>
    </cfRule>
    <cfRule type="expression" dxfId="1277" priority="273">
      <formula>$K24=#REF!</formula>
    </cfRule>
  </conditionalFormatting>
  <conditionalFormatting sqref="AA25">
    <cfRule type="expression" dxfId="1276" priority="266">
      <formula>$K25=#REF!</formula>
    </cfRule>
    <cfRule type="expression" dxfId="1275" priority="267">
      <formula>$K25=#REF!</formula>
    </cfRule>
    <cfRule type="expression" dxfId="1274" priority="268">
      <formula>$K25=#REF!</formula>
    </cfRule>
    <cfRule type="expression" dxfId="1273" priority="269">
      <formula>$K25=#REF!</formula>
    </cfRule>
  </conditionalFormatting>
  <conditionalFormatting sqref="AA26">
    <cfRule type="expression" dxfId="1272" priority="262">
      <formula>$K26=#REF!</formula>
    </cfRule>
    <cfRule type="expression" dxfId="1271" priority="263">
      <formula>$K26=#REF!</formula>
    </cfRule>
    <cfRule type="expression" dxfId="1270" priority="264">
      <formula>$K26=#REF!</formula>
    </cfRule>
    <cfRule type="expression" dxfId="1269" priority="265">
      <formula>$K26=#REF!</formula>
    </cfRule>
  </conditionalFormatting>
  <conditionalFormatting sqref="AA31">
    <cfRule type="expression" dxfId="1268" priority="258">
      <formula>$K31=#REF!</formula>
    </cfRule>
    <cfRule type="expression" dxfId="1267" priority="259">
      <formula>$K31=#REF!</formula>
    </cfRule>
    <cfRule type="expression" dxfId="1266" priority="260">
      <formula>$K31=#REF!</formula>
    </cfRule>
    <cfRule type="expression" dxfId="1265" priority="261">
      <formula>$K31=#REF!</formula>
    </cfRule>
  </conditionalFormatting>
  <conditionalFormatting sqref="AA32">
    <cfRule type="expression" dxfId="1264" priority="254">
      <formula>$K32=#REF!</formula>
    </cfRule>
    <cfRule type="expression" dxfId="1263" priority="255">
      <formula>$K32=#REF!</formula>
    </cfRule>
    <cfRule type="expression" dxfId="1262" priority="256">
      <formula>$K32=#REF!</formula>
    </cfRule>
    <cfRule type="expression" dxfId="1261" priority="257">
      <formula>$K32=#REF!</formula>
    </cfRule>
  </conditionalFormatting>
  <conditionalFormatting sqref="AA33">
    <cfRule type="expression" dxfId="1260" priority="250">
      <formula>$K33=#REF!</formula>
    </cfRule>
    <cfRule type="expression" dxfId="1259" priority="251">
      <formula>$K33=#REF!</formula>
    </cfRule>
    <cfRule type="expression" dxfId="1258" priority="252">
      <formula>$K33=#REF!</formula>
    </cfRule>
    <cfRule type="expression" dxfId="1257" priority="253">
      <formula>$K33=#REF!</formula>
    </cfRule>
  </conditionalFormatting>
  <conditionalFormatting sqref="AA34:AA35">
    <cfRule type="expression" dxfId="1256" priority="246">
      <formula>$K34=#REF!</formula>
    </cfRule>
    <cfRule type="expression" dxfId="1255" priority="247">
      <formula>$K34=#REF!</formula>
    </cfRule>
    <cfRule type="expression" dxfId="1254" priority="248">
      <formula>$K34=#REF!</formula>
    </cfRule>
    <cfRule type="expression" dxfId="1253" priority="249">
      <formula>$K34=#REF!</formula>
    </cfRule>
  </conditionalFormatting>
  <conditionalFormatting sqref="O24:O26">
    <cfRule type="cellIs" dxfId="1252" priority="245" operator="equal">
      <formula>"Mut+ext"</formula>
    </cfRule>
  </conditionalFormatting>
  <conditionalFormatting sqref="X25:X26">
    <cfRule type="expression" dxfId="1251" priority="241">
      <formula>$K25=#REF!</formula>
    </cfRule>
    <cfRule type="expression" dxfId="1250" priority="242">
      <formula>$K25=#REF!</formula>
    </cfRule>
    <cfRule type="expression" dxfId="1249" priority="243">
      <formula>$K25=#REF!</formula>
    </cfRule>
    <cfRule type="expression" dxfId="1248" priority="244">
      <formula>$K25=#REF!</formula>
    </cfRule>
  </conditionalFormatting>
  <conditionalFormatting sqref="AB54">
    <cfRule type="expression" dxfId="1247" priority="237">
      <formula>$K54=#REF!</formula>
    </cfRule>
    <cfRule type="expression" dxfId="1246" priority="238">
      <formula>$K54=#REF!</formula>
    </cfRule>
    <cfRule type="expression" dxfId="1245" priority="239">
      <formula>$K54=#REF!</formula>
    </cfRule>
    <cfRule type="expression" dxfId="1244" priority="240">
      <formula>$K54=#REF!</formula>
    </cfRule>
  </conditionalFormatting>
  <conditionalFormatting sqref="AB36:AB40">
    <cfRule type="expression" dxfId="1243" priority="233">
      <formula>$K36=#REF!</formula>
    </cfRule>
    <cfRule type="expression" dxfId="1242" priority="234">
      <formula>$K36=#REF!</formula>
    </cfRule>
    <cfRule type="expression" dxfId="1241" priority="235">
      <formula>$K36=#REF!</formula>
    </cfRule>
    <cfRule type="expression" dxfId="1240" priority="236">
      <formula>$K36=#REF!</formula>
    </cfRule>
  </conditionalFormatting>
  <conditionalFormatting sqref="X36">
    <cfRule type="expression" dxfId="1239" priority="229">
      <formula>$K36=#REF!</formula>
    </cfRule>
    <cfRule type="expression" dxfId="1238" priority="230">
      <formula>$K36=#REF!</formula>
    </cfRule>
    <cfRule type="expression" dxfId="1237" priority="231">
      <formula>$K36=#REF!</formula>
    </cfRule>
    <cfRule type="expression" dxfId="1236" priority="232">
      <formula>$K36=#REF!</formula>
    </cfRule>
  </conditionalFormatting>
  <conditionalFormatting sqref="X54">
    <cfRule type="expression" dxfId="1235" priority="225">
      <formula>$K54=#REF!</formula>
    </cfRule>
    <cfRule type="expression" dxfId="1234" priority="226">
      <formula>$K54=#REF!</formula>
    </cfRule>
    <cfRule type="expression" dxfId="1233" priority="227">
      <formula>$K54=#REF!</formula>
    </cfRule>
    <cfRule type="expression" dxfId="1232" priority="228">
      <formula>$K54=#REF!</formula>
    </cfRule>
  </conditionalFormatting>
  <conditionalFormatting sqref="AA36">
    <cfRule type="expression" dxfId="1231" priority="221">
      <formula>$K36=#REF!</formula>
    </cfRule>
    <cfRule type="expression" dxfId="1230" priority="222">
      <formula>$K36=#REF!</formula>
    </cfRule>
    <cfRule type="expression" dxfId="1229" priority="223">
      <formula>$K36=#REF!</formula>
    </cfRule>
    <cfRule type="expression" dxfId="1228" priority="224">
      <formula>$K36=#REF!</formula>
    </cfRule>
  </conditionalFormatting>
  <conditionalFormatting sqref="AA37">
    <cfRule type="expression" dxfId="1227" priority="217">
      <formula>$K37=#REF!</formula>
    </cfRule>
    <cfRule type="expression" dxfId="1226" priority="218">
      <formula>$K37=#REF!</formula>
    </cfRule>
    <cfRule type="expression" dxfId="1225" priority="219">
      <formula>$K37=#REF!</formula>
    </cfRule>
    <cfRule type="expression" dxfId="1224" priority="220">
      <formula>$K37=#REF!</formula>
    </cfRule>
  </conditionalFormatting>
  <conditionalFormatting sqref="AA40">
    <cfRule type="expression" dxfId="1223" priority="209">
      <formula>$K40=#REF!</formula>
    </cfRule>
    <cfRule type="expression" dxfId="1222" priority="210">
      <formula>$K40=#REF!</formula>
    </cfRule>
    <cfRule type="expression" dxfId="1221" priority="211">
      <formula>$K40=#REF!</formula>
    </cfRule>
    <cfRule type="expression" dxfId="1220" priority="212">
      <formula>$K40=#REF!</formula>
    </cfRule>
  </conditionalFormatting>
  <conditionalFormatting sqref="AA46:AA48 AA50:AA52">
    <cfRule type="expression" dxfId="1219" priority="205">
      <formula>$K46=#REF!</formula>
    </cfRule>
    <cfRule type="expression" dxfId="1218" priority="206">
      <formula>$K46=#REF!</formula>
    </cfRule>
    <cfRule type="expression" dxfId="1217" priority="207">
      <formula>$K46=#REF!</formula>
    </cfRule>
    <cfRule type="expression" dxfId="1216" priority="208">
      <formula>$K46=#REF!</formula>
    </cfRule>
  </conditionalFormatting>
  <conditionalFormatting sqref="AA53">
    <cfRule type="expression" dxfId="1215" priority="201">
      <formula>$K53=#REF!</formula>
    </cfRule>
    <cfRule type="expression" dxfId="1214" priority="202">
      <formula>$K53=#REF!</formula>
    </cfRule>
    <cfRule type="expression" dxfId="1213" priority="203">
      <formula>$K53=#REF!</formula>
    </cfRule>
    <cfRule type="expression" dxfId="1212" priority="204">
      <formula>$K53=#REF!</formula>
    </cfRule>
  </conditionalFormatting>
  <conditionalFormatting sqref="AA54">
    <cfRule type="expression" dxfId="1211" priority="197">
      <formula>$K54=#REF!</formula>
    </cfRule>
    <cfRule type="expression" dxfId="1210" priority="198">
      <formula>$K54=#REF!</formula>
    </cfRule>
    <cfRule type="expression" dxfId="1209" priority="199">
      <formula>$K54=#REF!</formula>
    </cfRule>
    <cfRule type="expression" dxfId="1208" priority="200">
      <formula>$K54=#REF!</formula>
    </cfRule>
  </conditionalFormatting>
  <conditionalFormatting sqref="O36:O40">
    <cfRule type="cellIs" dxfId="1207" priority="196" operator="equal">
      <formula>"Mut+ext"</formula>
    </cfRule>
  </conditionalFormatting>
  <conditionalFormatting sqref="X37:X40">
    <cfRule type="expression" dxfId="1206" priority="192">
      <formula>$K37=#REF!</formula>
    </cfRule>
    <cfRule type="expression" dxfId="1205" priority="193">
      <formula>$K37=#REF!</formula>
    </cfRule>
    <cfRule type="expression" dxfId="1204" priority="194">
      <formula>$K37=#REF!</formula>
    </cfRule>
    <cfRule type="expression" dxfId="1203" priority="195">
      <formula>$K37=#REF!</formula>
    </cfRule>
  </conditionalFormatting>
  <conditionalFormatting sqref="AB65:AB66">
    <cfRule type="expression" dxfId="1202" priority="188">
      <formula>$K65=#REF!</formula>
    </cfRule>
    <cfRule type="expression" dxfId="1201" priority="189">
      <formula>$K65=#REF!</formula>
    </cfRule>
    <cfRule type="expression" dxfId="1200" priority="190">
      <formula>$K65=#REF!</formula>
    </cfRule>
    <cfRule type="expression" dxfId="1199" priority="191">
      <formula>$K65=#REF!</formula>
    </cfRule>
  </conditionalFormatting>
  <conditionalFormatting sqref="AB55:AB57">
    <cfRule type="expression" dxfId="1198" priority="184">
      <formula>$K55=#REF!</formula>
    </cfRule>
    <cfRule type="expression" dxfId="1197" priority="185">
      <formula>$K55=#REF!</formula>
    </cfRule>
    <cfRule type="expression" dxfId="1196" priority="186">
      <formula>$K55=#REF!</formula>
    </cfRule>
    <cfRule type="expression" dxfId="1195" priority="187">
      <formula>$K55=#REF!</formula>
    </cfRule>
  </conditionalFormatting>
  <conditionalFormatting sqref="X55">
    <cfRule type="expression" dxfId="1194" priority="180">
      <formula>$K55=#REF!</formula>
    </cfRule>
    <cfRule type="expression" dxfId="1193" priority="181">
      <formula>$K55=#REF!</formula>
    </cfRule>
    <cfRule type="expression" dxfId="1192" priority="182">
      <formula>$K55=#REF!</formula>
    </cfRule>
    <cfRule type="expression" dxfId="1191" priority="183">
      <formula>$K55=#REF!</formula>
    </cfRule>
  </conditionalFormatting>
  <conditionalFormatting sqref="X65:X66">
    <cfRule type="expression" dxfId="1190" priority="176">
      <formula>$K65=#REF!</formula>
    </cfRule>
    <cfRule type="expression" dxfId="1189" priority="177">
      <formula>$K65=#REF!</formula>
    </cfRule>
    <cfRule type="expression" dxfId="1188" priority="178">
      <formula>$K65=#REF!</formula>
    </cfRule>
    <cfRule type="expression" dxfId="1187" priority="179">
      <formula>$K65=#REF!</formula>
    </cfRule>
  </conditionalFormatting>
  <conditionalFormatting sqref="AA55">
    <cfRule type="expression" dxfId="1186" priority="172">
      <formula>$K55=#REF!</formula>
    </cfRule>
    <cfRule type="expression" dxfId="1185" priority="173">
      <formula>$K55=#REF!</formula>
    </cfRule>
    <cfRule type="expression" dxfId="1184" priority="174">
      <formula>$K55=#REF!</formula>
    </cfRule>
    <cfRule type="expression" dxfId="1183" priority="175">
      <formula>$K55=#REF!</formula>
    </cfRule>
  </conditionalFormatting>
  <conditionalFormatting sqref="AA56">
    <cfRule type="expression" dxfId="1182" priority="168">
      <formula>$K56=#REF!</formula>
    </cfRule>
    <cfRule type="expression" dxfId="1181" priority="169">
      <formula>$K56=#REF!</formula>
    </cfRule>
    <cfRule type="expression" dxfId="1180" priority="170">
      <formula>$K56=#REF!</formula>
    </cfRule>
    <cfRule type="expression" dxfId="1179" priority="171">
      <formula>$K56=#REF!</formula>
    </cfRule>
  </conditionalFormatting>
  <conditionalFormatting sqref="AA57">
    <cfRule type="expression" dxfId="1178" priority="164">
      <formula>$K57=#REF!</formula>
    </cfRule>
    <cfRule type="expression" dxfId="1177" priority="165">
      <formula>$K57=#REF!</formula>
    </cfRule>
    <cfRule type="expression" dxfId="1176" priority="166">
      <formula>$K57=#REF!</formula>
    </cfRule>
    <cfRule type="expression" dxfId="1175" priority="167">
      <formula>$K57=#REF!</formula>
    </cfRule>
  </conditionalFormatting>
  <conditionalFormatting sqref="AA62">
    <cfRule type="expression" dxfId="1174" priority="160">
      <formula>$K62=#REF!</formula>
    </cfRule>
    <cfRule type="expression" dxfId="1173" priority="161">
      <formula>$K62=#REF!</formula>
    </cfRule>
    <cfRule type="expression" dxfId="1172" priority="162">
      <formula>$K62=#REF!</formula>
    </cfRule>
    <cfRule type="expression" dxfId="1171" priority="163">
      <formula>$K62=#REF!</formula>
    </cfRule>
  </conditionalFormatting>
  <conditionalFormatting sqref="AA63">
    <cfRule type="expression" dxfId="1170" priority="156">
      <formula>$K63=#REF!</formula>
    </cfRule>
    <cfRule type="expression" dxfId="1169" priority="157">
      <formula>$K63=#REF!</formula>
    </cfRule>
    <cfRule type="expression" dxfId="1168" priority="158">
      <formula>$K63=#REF!</formula>
    </cfRule>
    <cfRule type="expression" dxfId="1167" priority="159">
      <formula>$K63=#REF!</formula>
    </cfRule>
  </conditionalFormatting>
  <conditionalFormatting sqref="AA64">
    <cfRule type="expression" dxfId="1166" priority="152">
      <formula>$K64=#REF!</formula>
    </cfRule>
    <cfRule type="expression" dxfId="1165" priority="153">
      <formula>$K64=#REF!</formula>
    </cfRule>
    <cfRule type="expression" dxfId="1164" priority="154">
      <formula>$K64=#REF!</formula>
    </cfRule>
    <cfRule type="expression" dxfId="1163" priority="155">
      <formula>$K64=#REF!</formula>
    </cfRule>
  </conditionalFormatting>
  <conditionalFormatting sqref="AA65:AA66">
    <cfRule type="expression" dxfId="1162" priority="148">
      <formula>$K65=#REF!</formula>
    </cfRule>
    <cfRule type="expression" dxfId="1161" priority="149">
      <formula>$K65=#REF!</formula>
    </cfRule>
    <cfRule type="expression" dxfId="1160" priority="150">
      <formula>$K65=#REF!</formula>
    </cfRule>
    <cfRule type="expression" dxfId="1159" priority="151">
      <formula>$K65=#REF!</formula>
    </cfRule>
  </conditionalFormatting>
  <conditionalFormatting sqref="O55:O57">
    <cfRule type="cellIs" dxfId="1158" priority="147" operator="equal">
      <formula>"Mut+ext"</formula>
    </cfRule>
  </conditionalFormatting>
  <conditionalFormatting sqref="X56:X57">
    <cfRule type="expression" dxfId="1157" priority="143">
      <formula>$K56=#REF!</formula>
    </cfRule>
    <cfRule type="expression" dxfId="1156" priority="144">
      <formula>$K56=#REF!</formula>
    </cfRule>
    <cfRule type="expression" dxfId="1155" priority="145">
      <formula>$K56=#REF!</formula>
    </cfRule>
    <cfRule type="expression" dxfId="1154" priority="146">
      <formula>$K56=#REF!</formula>
    </cfRule>
  </conditionalFormatting>
  <conditionalFormatting sqref="O16:O21">
    <cfRule type="cellIs" dxfId="1153" priority="142" operator="equal">
      <formula>"Mut+ext"</formula>
    </cfRule>
  </conditionalFormatting>
  <conditionalFormatting sqref="AB10:AB14">
    <cfRule type="expression" dxfId="1152" priority="138">
      <formula>$K10=#REF!</formula>
    </cfRule>
    <cfRule type="expression" dxfId="1151" priority="139">
      <formula>$K10=#REF!</formula>
    </cfRule>
    <cfRule type="expression" dxfId="1150" priority="140">
      <formula>$K10=#REF!</formula>
    </cfRule>
    <cfRule type="expression" dxfId="1149" priority="141">
      <formula>$K10=#REF!</formula>
    </cfRule>
  </conditionalFormatting>
  <conditionalFormatting sqref="AA10">
    <cfRule type="expression" dxfId="1148" priority="134">
      <formula>$K10=#REF!</formula>
    </cfRule>
    <cfRule type="expression" dxfId="1147" priority="135">
      <formula>$K10=#REF!</formula>
    </cfRule>
    <cfRule type="expression" dxfId="1146" priority="136">
      <formula>$K10=#REF!</formula>
    </cfRule>
    <cfRule type="expression" dxfId="1145" priority="137">
      <formula>$K10=#REF!</formula>
    </cfRule>
  </conditionalFormatting>
  <conditionalFormatting sqref="AA11">
    <cfRule type="expression" dxfId="1144" priority="130">
      <formula>$K11=#REF!</formula>
    </cfRule>
    <cfRule type="expression" dxfId="1143" priority="131">
      <formula>$K11=#REF!</formula>
    </cfRule>
    <cfRule type="expression" dxfId="1142" priority="132">
      <formula>$K11=#REF!</formula>
    </cfRule>
    <cfRule type="expression" dxfId="1141" priority="133">
      <formula>$K11=#REF!</formula>
    </cfRule>
  </conditionalFormatting>
  <conditionalFormatting sqref="AA12">
    <cfRule type="expression" dxfId="1140" priority="122">
      <formula>$K12=#REF!</formula>
    </cfRule>
    <cfRule type="expression" dxfId="1139" priority="123">
      <formula>$K12=#REF!</formula>
    </cfRule>
    <cfRule type="expression" dxfId="1138" priority="124">
      <formula>$K12=#REF!</formula>
    </cfRule>
    <cfRule type="expression" dxfId="1137" priority="125">
      <formula>$K12=#REF!</formula>
    </cfRule>
  </conditionalFormatting>
  <conditionalFormatting sqref="O12:O14 O10">
    <cfRule type="cellIs" dxfId="1136" priority="121" operator="equal">
      <formula>"Mut+ext"</formula>
    </cfRule>
  </conditionalFormatting>
  <conditionalFormatting sqref="X10:X14">
    <cfRule type="expression" dxfId="1135" priority="117">
      <formula>$K10=#REF!</formula>
    </cfRule>
    <cfRule type="expression" dxfId="1134" priority="118">
      <formula>$K10=#REF!</formula>
    </cfRule>
    <cfRule type="expression" dxfId="1133" priority="119">
      <formula>$K10=#REF!</formula>
    </cfRule>
    <cfRule type="expression" dxfId="1132" priority="120">
      <formula>$K10=#REF!</formula>
    </cfRule>
  </conditionalFormatting>
  <conditionalFormatting sqref="O11">
    <cfRule type="cellIs" dxfId="1131" priority="116" operator="equal">
      <formula>"Mut+ext"</formula>
    </cfRule>
  </conditionalFormatting>
  <conditionalFormatting sqref="AB27:AB30">
    <cfRule type="expression" dxfId="1130" priority="112">
      <formula>$K27=#REF!</formula>
    </cfRule>
    <cfRule type="expression" dxfId="1129" priority="113">
      <formula>$K27=#REF!</formula>
    </cfRule>
    <cfRule type="expression" dxfId="1128" priority="114">
      <formula>$K27=#REF!</formula>
    </cfRule>
    <cfRule type="expression" dxfId="1127" priority="115">
      <formula>$K27=#REF!</formula>
    </cfRule>
  </conditionalFormatting>
  <conditionalFormatting sqref="AA27">
    <cfRule type="expression" dxfId="1126" priority="108">
      <formula>$K27=#REF!</formula>
    </cfRule>
    <cfRule type="expression" dxfId="1125" priority="109">
      <formula>$K27=#REF!</formula>
    </cfRule>
    <cfRule type="expression" dxfId="1124" priority="110">
      <formula>$K27=#REF!</formula>
    </cfRule>
    <cfRule type="expression" dxfId="1123" priority="111">
      <formula>$K27=#REF!</formula>
    </cfRule>
  </conditionalFormatting>
  <conditionalFormatting sqref="AA28">
    <cfRule type="expression" dxfId="1122" priority="104">
      <formula>$K28=#REF!</formula>
    </cfRule>
    <cfRule type="expression" dxfId="1121" priority="105">
      <formula>$K28=#REF!</formula>
    </cfRule>
    <cfRule type="expression" dxfId="1120" priority="106">
      <formula>$K28=#REF!</formula>
    </cfRule>
    <cfRule type="expression" dxfId="1119" priority="107">
      <formula>$K28=#REF!</formula>
    </cfRule>
  </conditionalFormatting>
  <conditionalFormatting sqref="AA30">
    <cfRule type="expression" dxfId="1118" priority="100">
      <formula>$K30=#REF!</formula>
    </cfRule>
    <cfRule type="expression" dxfId="1117" priority="101">
      <formula>$K30=#REF!</formula>
    </cfRule>
    <cfRule type="expression" dxfId="1116" priority="102">
      <formula>$K30=#REF!</formula>
    </cfRule>
    <cfRule type="expression" dxfId="1115" priority="103">
      <formula>$K30=#REF!</formula>
    </cfRule>
  </conditionalFormatting>
  <conditionalFormatting sqref="AA29">
    <cfRule type="expression" dxfId="1114" priority="96">
      <formula>$K29=#REF!</formula>
    </cfRule>
    <cfRule type="expression" dxfId="1113" priority="97">
      <formula>$K29=#REF!</formula>
    </cfRule>
    <cfRule type="expression" dxfId="1112" priority="98">
      <formula>$K29=#REF!</formula>
    </cfRule>
    <cfRule type="expression" dxfId="1111" priority="99">
      <formula>$K29=#REF!</formula>
    </cfRule>
  </conditionalFormatting>
  <conditionalFormatting sqref="O27:O30">
    <cfRule type="cellIs" dxfId="1110" priority="95" operator="equal">
      <formula>"Mut+ext"</formula>
    </cfRule>
  </conditionalFormatting>
  <conditionalFormatting sqref="X27:X30">
    <cfRule type="expression" dxfId="1109" priority="91">
      <formula>$K27=#REF!</formula>
    </cfRule>
    <cfRule type="expression" dxfId="1108" priority="92">
      <formula>$K27=#REF!</formula>
    </cfRule>
    <cfRule type="expression" dxfId="1107" priority="93">
      <formula>$K27=#REF!</formula>
    </cfRule>
    <cfRule type="expression" dxfId="1106" priority="94">
      <formula>$K27=#REF!</formula>
    </cfRule>
  </conditionalFormatting>
  <conditionalFormatting sqref="AB41:AB45">
    <cfRule type="expression" dxfId="1105" priority="87">
      <formula>$K41=#REF!</formula>
    </cfRule>
    <cfRule type="expression" dxfId="1104" priority="88">
      <formula>$K41=#REF!</formula>
    </cfRule>
    <cfRule type="expression" dxfId="1103" priority="89">
      <formula>$K41=#REF!</formula>
    </cfRule>
    <cfRule type="expression" dxfId="1102" priority="90">
      <formula>$K41=#REF!</formula>
    </cfRule>
  </conditionalFormatting>
  <conditionalFormatting sqref="AA41">
    <cfRule type="expression" dxfId="1101" priority="83">
      <formula>$K41=#REF!</formula>
    </cfRule>
    <cfRule type="expression" dxfId="1100" priority="84">
      <formula>$K41=#REF!</formula>
    </cfRule>
    <cfRule type="expression" dxfId="1099" priority="85">
      <formula>$K41=#REF!</formula>
    </cfRule>
    <cfRule type="expression" dxfId="1098" priority="86">
      <formula>$K41=#REF!</formula>
    </cfRule>
  </conditionalFormatting>
  <conditionalFormatting sqref="AA45">
    <cfRule type="expression" dxfId="1097" priority="79">
      <formula>$K45=#REF!</formula>
    </cfRule>
    <cfRule type="expression" dxfId="1096" priority="80">
      <formula>$K45=#REF!</formula>
    </cfRule>
    <cfRule type="expression" dxfId="1095" priority="81">
      <formula>$K45=#REF!</formula>
    </cfRule>
    <cfRule type="expression" dxfId="1094" priority="82">
      <formula>$K45=#REF!</formula>
    </cfRule>
  </conditionalFormatting>
  <conditionalFormatting sqref="AA42">
    <cfRule type="expression" dxfId="1093" priority="75">
      <formula>$K42=#REF!</formula>
    </cfRule>
    <cfRule type="expression" dxfId="1092" priority="76">
      <formula>$K42=#REF!</formula>
    </cfRule>
    <cfRule type="expression" dxfId="1091" priority="77">
      <formula>$K42=#REF!</formula>
    </cfRule>
    <cfRule type="expression" dxfId="1090" priority="78">
      <formula>$K42=#REF!</formula>
    </cfRule>
  </conditionalFormatting>
  <conditionalFormatting sqref="O41:O45">
    <cfRule type="cellIs" dxfId="1089" priority="74" operator="equal">
      <formula>"Mut+ext"</formula>
    </cfRule>
  </conditionalFormatting>
  <conditionalFormatting sqref="X41:X45">
    <cfRule type="expression" dxfId="1088" priority="70">
      <formula>$K41=#REF!</formula>
    </cfRule>
    <cfRule type="expression" dxfId="1087" priority="71">
      <formula>$K41=#REF!</formula>
    </cfRule>
    <cfRule type="expression" dxfId="1086" priority="72">
      <formula>$K41=#REF!</formula>
    </cfRule>
    <cfRule type="expression" dxfId="1085" priority="73">
      <formula>$K41=#REF!</formula>
    </cfRule>
  </conditionalFormatting>
  <conditionalFormatting sqref="AB58:AB61">
    <cfRule type="expression" dxfId="1084" priority="66">
      <formula>$K58=#REF!</formula>
    </cfRule>
    <cfRule type="expression" dxfId="1083" priority="67">
      <formula>$K58=#REF!</formula>
    </cfRule>
    <cfRule type="expression" dxfId="1082" priority="68">
      <formula>$K58=#REF!</formula>
    </cfRule>
    <cfRule type="expression" dxfId="1081" priority="69">
      <formula>$K58=#REF!</formula>
    </cfRule>
  </conditionalFormatting>
  <conditionalFormatting sqref="AA58">
    <cfRule type="expression" dxfId="1080" priority="62">
      <formula>$K58=#REF!</formula>
    </cfRule>
    <cfRule type="expression" dxfId="1079" priority="63">
      <formula>$K58=#REF!</formula>
    </cfRule>
    <cfRule type="expression" dxfId="1078" priority="64">
      <formula>$K58=#REF!</formula>
    </cfRule>
    <cfRule type="expression" dxfId="1077" priority="65">
      <formula>$K58=#REF!</formula>
    </cfRule>
  </conditionalFormatting>
  <conditionalFormatting sqref="AA59">
    <cfRule type="expression" dxfId="1076" priority="58">
      <formula>$K59=#REF!</formula>
    </cfRule>
    <cfRule type="expression" dxfId="1075" priority="59">
      <formula>$K59=#REF!</formula>
    </cfRule>
    <cfRule type="expression" dxfId="1074" priority="60">
      <formula>$K59=#REF!</formula>
    </cfRule>
    <cfRule type="expression" dxfId="1073" priority="61">
      <formula>$K59=#REF!</formula>
    </cfRule>
  </conditionalFormatting>
  <conditionalFormatting sqref="AA61">
    <cfRule type="expression" dxfId="1072" priority="54">
      <formula>$K61=#REF!</formula>
    </cfRule>
    <cfRule type="expression" dxfId="1071" priority="55">
      <formula>$K61=#REF!</formula>
    </cfRule>
    <cfRule type="expression" dxfId="1070" priority="56">
      <formula>$K61=#REF!</formula>
    </cfRule>
    <cfRule type="expression" dxfId="1069" priority="57">
      <formula>$K61=#REF!</formula>
    </cfRule>
  </conditionalFormatting>
  <conditionalFormatting sqref="AA60">
    <cfRule type="expression" dxfId="1068" priority="50">
      <formula>$K60=#REF!</formula>
    </cfRule>
    <cfRule type="expression" dxfId="1067" priority="51">
      <formula>$K60=#REF!</formula>
    </cfRule>
    <cfRule type="expression" dxfId="1066" priority="52">
      <formula>$K60=#REF!</formula>
    </cfRule>
    <cfRule type="expression" dxfId="1065" priority="53">
      <formula>$K60=#REF!</formula>
    </cfRule>
  </conditionalFormatting>
  <conditionalFormatting sqref="O58:O61">
    <cfRule type="cellIs" dxfId="1064" priority="49" operator="equal">
      <formula>"Mut+ext"</formula>
    </cfRule>
  </conditionalFormatting>
  <conditionalFormatting sqref="X58:X61">
    <cfRule type="expression" dxfId="1063" priority="45">
      <formula>$K58=#REF!</formula>
    </cfRule>
    <cfRule type="expression" dxfId="1062" priority="46">
      <formula>$K58=#REF!</formula>
    </cfRule>
    <cfRule type="expression" dxfId="1061" priority="47">
      <formula>$K58=#REF!</formula>
    </cfRule>
    <cfRule type="expression" dxfId="1060" priority="48">
      <formula>$K58=#REF!</formula>
    </cfRule>
  </conditionalFormatting>
  <conditionalFormatting sqref="X17:X20">
    <cfRule type="expression" dxfId="1059" priority="33">
      <formula>$K17=#REF!</formula>
    </cfRule>
    <cfRule type="expression" dxfId="1058" priority="34">
      <formula>$K17=#REF!</formula>
    </cfRule>
    <cfRule type="expression" dxfId="1057" priority="35">
      <formula>$K17=#REF!</formula>
    </cfRule>
    <cfRule type="expression" dxfId="1056" priority="36">
      <formula>$K17=#REF!</formula>
    </cfRule>
  </conditionalFormatting>
  <conditionalFormatting sqref="X47:X50">
    <cfRule type="expression" dxfId="1055" priority="29">
      <formula>$K47=#REF!</formula>
    </cfRule>
    <cfRule type="expression" dxfId="1054" priority="30">
      <formula>$K47=#REF!</formula>
    </cfRule>
    <cfRule type="expression" dxfId="1053" priority="31">
      <formula>$K47=#REF!</formula>
    </cfRule>
    <cfRule type="expression" dxfId="1052" priority="32">
      <formula>$K47=#REF!</formula>
    </cfRule>
  </conditionalFormatting>
  <conditionalFormatting sqref="X52">
    <cfRule type="expression" dxfId="1051" priority="25">
      <formula>$K52=#REF!</formula>
    </cfRule>
    <cfRule type="expression" dxfId="1050" priority="26">
      <formula>$K52=#REF!</formula>
    </cfRule>
    <cfRule type="expression" dxfId="1049" priority="27">
      <formula>$K52=#REF!</formula>
    </cfRule>
    <cfRule type="expression" dxfId="1048" priority="28">
      <formula>$K52=#REF!</formula>
    </cfRule>
  </conditionalFormatting>
  <conditionalFormatting sqref="AA8:AA9">
    <cfRule type="expression" dxfId="1047" priority="21">
      <formula>$K8=#REF!</formula>
    </cfRule>
    <cfRule type="expression" dxfId="1046" priority="22">
      <formula>$K8=#REF!</formula>
    </cfRule>
    <cfRule type="expression" dxfId="1045" priority="23">
      <formula>$K8=#REF!</formula>
    </cfRule>
    <cfRule type="expression" dxfId="1044" priority="24">
      <formula>$K8=#REF!</formula>
    </cfRule>
  </conditionalFormatting>
  <conditionalFormatting sqref="AA13:AA14">
    <cfRule type="expression" dxfId="1043" priority="17">
      <formula>$K13=#REF!</formula>
    </cfRule>
    <cfRule type="expression" dxfId="1042" priority="18">
      <formula>$K13=#REF!</formula>
    </cfRule>
    <cfRule type="expression" dxfId="1041" priority="19">
      <formula>$K13=#REF!</formula>
    </cfRule>
    <cfRule type="expression" dxfId="1040" priority="20">
      <formula>$K13=#REF!</formula>
    </cfRule>
  </conditionalFormatting>
  <conditionalFormatting sqref="AA18:AA19">
    <cfRule type="expression" dxfId="1039" priority="13">
      <formula>$K18=#REF!</formula>
    </cfRule>
    <cfRule type="expression" dxfId="1038" priority="14">
      <formula>$K18=#REF!</formula>
    </cfRule>
    <cfRule type="expression" dxfId="1037" priority="15">
      <formula>$K18=#REF!</formula>
    </cfRule>
    <cfRule type="expression" dxfId="1036" priority="16">
      <formula>$K18=#REF!</formula>
    </cfRule>
  </conditionalFormatting>
  <conditionalFormatting sqref="AA38:AA39">
    <cfRule type="expression" dxfId="1035" priority="9">
      <formula>$K38=#REF!</formula>
    </cfRule>
    <cfRule type="expression" dxfId="1034" priority="10">
      <formula>$K38=#REF!</formula>
    </cfRule>
    <cfRule type="expression" dxfId="1033" priority="11">
      <formula>$K38=#REF!</formula>
    </cfRule>
    <cfRule type="expression" dxfId="1032" priority="12">
      <formula>$K38=#REF!</formula>
    </cfRule>
  </conditionalFormatting>
  <conditionalFormatting sqref="AA43:AA44">
    <cfRule type="expression" dxfId="1031" priority="5">
      <formula>$K43=#REF!</formula>
    </cfRule>
    <cfRule type="expression" dxfId="1030" priority="6">
      <formula>$K43=#REF!</formula>
    </cfRule>
    <cfRule type="expression" dxfId="1029" priority="7">
      <formula>$K43=#REF!</formula>
    </cfRule>
    <cfRule type="expression" dxfId="1028" priority="8">
      <formula>$K43=#REF!</formula>
    </cfRule>
  </conditionalFormatting>
  <conditionalFormatting sqref="AA49">
    <cfRule type="expression" dxfId="1027" priority="1">
      <formula>$K49=#REF!</formula>
    </cfRule>
    <cfRule type="expression" dxfId="1026" priority="2">
      <formula>$K49=#REF!</formula>
    </cfRule>
    <cfRule type="expression" dxfId="1025" priority="3">
      <formula>$K49=#REF!</formula>
    </cfRule>
    <cfRule type="expression" dxfId="1024" priority="4">
      <formula>$K49=#REF!</formula>
    </cfRule>
  </conditionalFormatting>
  <dataValidations count="4">
    <dataValidation type="list" allowBlank="1" showInputMessage="1" showErrorMessage="1" sqref="O6:O22 O24:O33 O36:O53 O55:O64" xr:uid="{00000000-0002-0000-0400-000000000000}">
      <formula1>"Non,Mut,Mut+ext"</formula1>
    </dataValidation>
    <dataValidation type="list" allowBlank="1" showInputMessage="1" showErrorMessage="1" sqref="K23 K34:K35" xr:uid="{00000000-0002-0000-0400-000001000000}">
      <formula1>$B$4:$B$15</formula1>
    </dataValidation>
    <dataValidation type="list" allowBlank="1" showInputMessage="1" showErrorMessage="1" sqref="J6:J53 J55:J64" xr:uid="{00000000-0002-0000-0400-000002000000}">
      <formula1>"1,2,3,4"</formula1>
    </dataValidation>
    <dataValidation type="list" allowBlank="1" showInputMessage="1" showErrorMessage="1" sqref="I6:I53 I55:I64" xr:uid="{00000000-0002-0000-0400-000003000000}">
      <formula1>"Obligatoire,Option"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1" id="{E514D727-DEF9-4F34-8370-EDD476E06271}">
            <xm:f>$K21='L2-humanités'!#REF!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42" id="{9824D69E-3697-4004-B54E-582060CCC8B8}">
            <xm:f>$K21='L2-humanités'!#REF!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43" id="{DF7E6A88-907F-4B9E-9E6A-B63ED0518B78}">
            <xm:f>$K21='L2-humanités'!#REF!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44" id="{A236CCE3-0242-447F-9599-5F6FA7653B7E}">
            <xm:f>$K21='L2-humanités'!#REF!</xm:f>
            <x14:dxf>
              <fill>
                <patternFill>
                  <bgColor theme="5" tint="0.79998168889431442"/>
                </patternFill>
              </fill>
            </x14:dxf>
          </x14:cfRule>
          <xm:sqref>X21</xm:sqref>
        </x14:conditionalFormatting>
        <x14:conditionalFormatting xmlns:xm="http://schemas.microsoft.com/office/excel/2006/main">
          <x14:cfRule type="expression" priority="37" id="{D3984044-01F7-446E-91C8-B053F149514C}">
            <xm:f>$K51='L2-humanités'!#REF!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38" id="{FE217055-9DC6-4CA5-9A94-B5C539F399CF}">
            <xm:f>$K51='L2-humanités'!#REF!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39" id="{9DDD70D5-EA4D-45B1-8372-D09CA8A41E6A}">
            <xm:f>$K51='L2-humanités'!#REF!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40" id="{15911E8A-8FE0-4E2F-8BE3-C02ABE3A12D2}">
            <xm:f>$K51='L2-humanités'!#REF!</xm:f>
            <x14:dxf>
              <fill>
                <patternFill>
                  <bgColor theme="5" tint="0.79998168889431442"/>
                </patternFill>
              </fill>
            </x14:dxf>
          </x14:cfRule>
          <xm:sqref>X51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4000000}">
          <x14:formula1>
            <xm:f>Paramétrage!$K$6:$K$41</xm:f>
          </x14:formula1>
          <xm:sqref>H6:H22 H36:H53 H24:H33 H55:H64</xm:sqref>
        </x14:dataValidation>
        <x14:dataValidation type="list" allowBlank="1" showInputMessage="1" showErrorMessage="1" xr:uid="{00000000-0002-0000-0400-000005000000}">
          <x14:formula1>
            <xm:f>Paramétrage!$C$6:$C$29</xm:f>
          </x14:formula1>
          <xm:sqref>K36:K53 K6:K22 K24:K33 K55:K64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AE70"/>
  <sheetViews>
    <sheetView zoomScale="55" zoomScaleNormal="55" workbookViewId="0">
      <pane xSplit="7" ySplit="5" topLeftCell="H18" activePane="bottomRight" state="frozen"/>
      <selection pane="bottomRight" activeCell="C26" sqref="C26:R35"/>
      <selection pane="bottomLeft" activeCell="A6" sqref="A6"/>
      <selection pane="topRight" activeCell="E1" sqref="E1"/>
    </sheetView>
  </sheetViews>
  <sheetFormatPr defaultColWidth="11.42578125" defaultRowHeight="15.75" outlineLevelCol="1"/>
  <cols>
    <col min="1" max="1" width="11.42578125" style="9"/>
    <col min="2" max="3" width="8.85546875" style="9" customWidth="1"/>
    <col min="4" max="4" width="10" style="9" customWidth="1"/>
    <col min="5" max="6" width="8.85546875" style="9" customWidth="1"/>
    <col min="7" max="7" width="31.85546875" style="10" customWidth="1"/>
    <col min="8" max="8" width="11.85546875" style="10" customWidth="1"/>
    <col min="9" max="9" width="13" style="10" customWidth="1"/>
    <col min="10" max="10" width="9.42578125" style="10" customWidth="1"/>
    <col min="11" max="11" width="10" style="10" customWidth="1"/>
    <col min="12" max="12" width="11.85546875" style="10" customWidth="1"/>
    <col min="13" max="15" width="11.42578125" style="10" customWidth="1"/>
    <col min="16" max="17" width="12.42578125" style="10" customWidth="1"/>
    <col min="18" max="18" width="27" style="10" bestFit="1" customWidth="1"/>
    <col min="19" max="19" width="11.85546875" style="11" customWidth="1"/>
    <col min="20" max="25" width="12.42578125" style="10" customWidth="1"/>
    <col min="26" max="26" width="34" style="10" customWidth="1"/>
    <col min="27" max="28" width="51.140625" style="10" customWidth="1"/>
    <col min="29" max="29" width="11.140625" style="10" hidden="1" customWidth="1" outlineLevel="1"/>
    <col min="30" max="30" width="10.85546875" style="10" hidden="1" customWidth="1" outlineLevel="1"/>
    <col min="31" max="31" width="11.42578125" style="10" customWidth="1" collapsed="1"/>
    <col min="32" max="32" width="11.42578125" style="10" customWidth="1"/>
    <col min="33" max="16384" width="11.42578125" style="10"/>
  </cols>
  <sheetData>
    <row r="2" spans="1:30" ht="25.5">
      <c r="B2" s="131" t="s">
        <v>72</v>
      </c>
    </row>
    <row r="3" spans="1:30" ht="18" customHeight="1" thickBot="1">
      <c r="A3" s="69"/>
      <c r="G3" s="9"/>
      <c r="H3" s="9"/>
      <c r="I3" s="9"/>
      <c r="J3" s="9"/>
      <c r="S3" s="10"/>
    </row>
    <row r="4" spans="1:30" ht="68.650000000000006" customHeight="1">
      <c r="A4" s="224"/>
      <c r="B4" s="185" t="s">
        <v>10</v>
      </c>
      <c r="C4" s="186"/>
      <c r="D4" s="186"/>
      <c r="E4" s="186"/>
      <c r="F4" s="196" t="s">
        <v>11</v>
      </c>
      <c r="G4" s="198" t="s">
        <v>12</v>
      </c>
      <c r="H4" s="187" t="s">
        <v>13</v>
      </c>
      <c r="I4" s="187" t="s">
        <v>14</v>
      </c>
      <c r="J4" s="198" t="s">
        <v>15</v>
      </c>
      <c r="K4" s="196" t="s">
        <v>16</v>
      </c>
      <c r="L4" s="154" t="s">
        <v>17</v>
      </c>
      <c r="M4" s="132" t="s">
        <v>18</v>
      </c>
      <c r="N4" s="190" t="s">
        <v>19</v>
      </c>
      <c r="O4" s="192" t="s">
        <v>20</v>
      </c>
      <c r="P4" s="190" t="s">
        <v>21</v>
      </c>
      <c r="Q4" s="201"/>
      <c r="R4" s="202"/>
      <c r="S4" s="187" t="s">
        <v>22</v>
      </c>
      <c r="T4" s="23" t="s">
        <v>23</v>
      </c>
      <c r="U4" s="13" t="s">
        <v>24</v>
      </c>
      <c r="V4" s="13" t="s">
        <v>25</v>
      </c>
      <c r="W4" s="12" t="s">
        <v>26</v>
      </c>
      <c r="X4" s="206" t="s">
        <v>27</v>
      </c>
      <c r="Y4" s="201"/>
      <c r="Z4" s="201"/>
      <c r="AA4" s="196" t="s">
        <v>28</v>
      </c>
      <c r="AB4" s="194" t="s">
        <v>29</v>
      </c>
      <c r="AC4" s="187" t="s">
        <v>30</v>
      </c>
      <c r="AD4" s="188" t="s">
        <v>31</v>
      </c>
    </row>
    <row r="5" spans="1:30" ht="16.149999999999999" thickBot="1">
      <c r="A5" s="224"/>
      <c r="B5" s="71" t="s">
        <v>32</v>
      </c>
      <c r="C5" s="180" t="s">
        <v>33</v>
      </c>
      <c r="D5" s="181"/>
      <c r="E5" s="155" t="s">
        <v>34</v>
      </c>
      <c r="F5" s="197"/>
      <c r="G5" s="199"/>
      <c r="H5" s="200"/>
      <c r="I5" s="200"/>
      <c r="J5" s="199"/>
      <c r="K5" s="197"/>
      <c r="L5" s="30">
        <f>+L37+L69</f>
        <v>107.99999999999997</v>
      </c>
      <c r="M5" s="133"/>
      <c r="N5" s="191"/>
      <c r="O5" s="193"/>
      <c r="P5" s="191"/>
      <c r="Q5" s="203"/>
      <c r="R5" s="204"/>
      <c r="S5" s="200"/>
      <c r="T5" s="30">
        <f>+T37+T69</f>
        <v>308</v>
      </c>
      <c r="U5" s="30">
        <f>+U37+U69</f>
        <v>0</v>
      </c>
      <c r="V5" s="30">
        <f>+V37+V69</f>
        <v>308</v>
      </c>
      <c r="W5" s="30">
        <f>+W37+W69</f>
        <v>308</v>
      </c>
      <c r="X5" s="207"/>
      <c r="Y5" s="203"/>
      <c r="Z5" s="203"/>
      <c r="AA5" s="205"/>
      <c r="AB5" s="195"/>
      <c r="AC5" s="181"/>
      <c r="AD5" s="189"/>
    </row>
    <row r="6" spans="1:30" ht="15.75" customHeight="1">
      <c r="A6" s="214" t="s">
        <v>135</v>
      </c>
      <c r="B6" s="225" t="s">
        <v>136</v>
      </c>
      <c r="C6" s="226" t="s">
        <v>75</v>
      </c>
      <c r="D6" s="227"/>
      <c r="E6" s="244">
        <v>6</v>
      </c>
      <c r="F6" s="165" t="s">
        <v>137</v>
      </c>
      <c r="G6" s="27" t="s">
        <v>138</v>
      </c>
      <c r="H6" s="25"/>
      <c r="I6" s="31" t="s">
        <v>40</v>
      </c>
      <c r="J6" s="17"/>
      <c r="K6" s="166" t="s">
        <v>54</v>
      </c>
      <c r="L6" s="22">
        <v>22</v>
      </c>
      <c r="M6" s="159">
        <v>40</v>
      </c>
      <c r="N6" s="160">
        <v>350</v>
      </c>
      <c r="O6" s="20" t="s">
        <v>78</v>
      </c>
      <c r="P6" s="175"/>
      <c r="Q6" s="176"/>
      <c r="R6" s="177"/>
      <c r="S6" s="47">
        <f>IF(OR(N6="",K6=Paramétrage!$C$10,K6=Paramétrage!$C$13,K6=Paramétrage!$C$17,K6=Paramétrage!$C$20,K6=Paramétrage!$C$24,K6=Paramétrage!$C$27,AND(K6&lt;&gt;Paramétrage!$C$9,O6="Mut+ext")),0,ROUNDUP(M6/N6,0))</f>
        <v>0</v>
      </c>
      <c r="T6" s="229">
        <f>IF(OR(K6="",O6="Mut+ext"),0,IF(VLOOKUP(K6,Paramétrage!$C$6:$E$29,2,0)=0,0,IF(N6="","saisir capacité",L6*S6*VLOOKUP(K6,Paramétrage!$C$6:$E$29,2,0))))</f>
        <v>0</v>
      </c>
      <c r="U6" s="230"/>
      <c r="V6" s="231">
        <f t="shared" ref="V6:V24" si="0">IF(OR(K6="",O6="Mut+ext"),0,IF(ISERROR(T6+U6)=TRUE,T6,T6+U6))</f>
        <v>0</v>
      </c>
      <c r="W6" s="48">
        <f>IF(OR(K6="",O6="Mut+ext"),0,IF(ISERROR(U6+T6*VLOOKUP(K6,Paramétrage!$C$6:$E$29,3,0))=TRUE,V6,U6+T6*VLOOKUP(K6,Paramétrage!$C$6:$E$29,3,0)))</f>
        <v>0</v>
      </c>
      <c r="X6" s="178"/>
      <c r="Y6" s="176"/>
      <c r="Z6" s="179"/>
      <c r="AA6" s="32" t="s">
        <v>80</v>
      </c>
      <c r="AB6" s="19"/>
      <c r="AC6" s="33">
        <f>IF(F6="",0,IF(I6="",0,IF(SUMIF($F$6:$F$24,F6,$M$6:$M$24)=0,0,IF(OR(J6="",I6="obligatoire"),AD6/SUMIF($F$6:$F$24,F6,$M$6:$M$24),AD6/(SUMIF($F$6:$F$24,F6,$M$6:$M$24)/J6)))))</f>
        <v>5.67741935483871</v>
      </c>
      <c r="AD6" s="232">
        <f t="shared" ref="AD6:AD24" si="1">L6*M6</f>
        <v>880</v>
      </c>
    </row>
    <row r="7" spans="1:30">
      <c r="A7" s="215"/>
      <c r="B7" s="225"/>
      <c r="C7" s="233"/>
      <c r="D7" s="234"/>
      <c r="E7" s="244"/>
      <c r="F7" s="165" t="s">
        <v>139</v>
      </c>
      <c r="G7" s="27" t="s">
        <v>82</v>
      </c>
      <c r="H7" s="25"/>
      <c r="I7" s="31" t="s">
        <v>40</v>
      </c>
      <c r="J7" s="17"/>
      <c r="K7" s="166" t="s">
        <v>41</v>
      </c>
      <c r="L7" s="22">
        <v>12</v>
      </c>
      <c r="M7" s="159">
        <v>40</v>
      </c>
      <c r="N7" s="160">
        <v>25</v>
      </c>
      <c r="O7" s="18"/>
      <c r="P7" s="175"/>
      <c r="Q7" s="176"/>
      <c r="R7" s="177"/>
      <c r="S7" s="47">
        <f>IF(OR(N7="",K7=Paramétrage!$C$10,K7=Paramétrage!$C$13,K7=Paramétrage!$C$17,K7=Paramétrage!$C$20,K7=Paramétrage!$C$24,K7=Paramétrage!$C$27,AND(K7&lt;&gt;Paramétrage!$C$9,O7="Mut+ext")),0,ROUNDUP(M7/N7,0))</f>
        <v>2</v>
      </c>
      <c r="T7" s="229">
        <f>IF(OR(K7="",O7="Mut+ext"),0,IF(VLOOKUP(K7,Paramétrage!$C$6:$E$29,2,0)=0,0,IF(N7="","saisir capacité",L7*S7*VLOOKUP(K7,Paramétrage!$C$6:$E$29,2,0))))</f>
        <v>24</v>
      </c>
      <c r="U7" s="230"/>
      <c r="V7" s="231">
        <f t="shared" si="0"/>
        <v>24</v>
      </c>
      <c r="W7" s="48">
        <f>IF(OR(K7="",O7="Mut+ext"),0,IF(ISERROR(U7+T7*VLOOKUP(K7,Paramétrage!$C$6:$E$29,3,0))=TRUE,V7,U7+T7*VLOOKUP(K7,Paramétrage!$C$6:$E$29,3,0)))</f>
        <v>24</v>
      </c>
      <c r="X7" s="178"/>
      <c r="Y7" s="176"/>
      <c r="Z7" s="179"/>
      <c r="AA7" s="152" t="s">
        <v>83</v>
      </c>
      <c r="AB7" s="19"/>
      <c r="AC7" s="33">
        <f>IF(F7="",0,IF(I7="",0,IF(SUMIF($F$6:$F$24,F7,$M$6:$M$24)=0,0,IF(OR(J7="",I7="obligatoire"),AD7/SUMIF($F$6:$F$24,F7,$M$6:$M$24),AD7/(SUMIF($F$6:$F$24,F7,$M$6:$M$24)/J7)))))</f>
        <v>3.096774193548387</v>
      </c>
      <c r="AD7" s="235">
        <f t="shared" si="1"/>
        <v>480</v>
      </c>
    </row>
    <row r="8" spans="1:30">
      <c r="A8" s="215"/>
      <c r="B8" s="225"/>
      <c r="C8" s="233"/>
      <c r="D8" s="234"/>
      <c r="E8" s="244"/>
      <c r="F8" s="165" t="s">
        <v>140</v>
      </c>
      <c r="G8" s="27" t="s">
        <v>141</v>
      </c>
      <c r="H8" s="25"/>
      <c r="I8" s="31" t="s">
        <v>60</v>
      </c>
      <c r="J8" s="17"/>
      <c r="K8" s="166" t="s">
        <v>41</v>
      </c>
      <c r="L8" s="22">
        <v>10</v>
      </c>
      <c r="M8" s="159">
        <v>40</v>
      </c>
      <c r="N8" s="160">
        <v>25</v>
      </c>
      <c r="O8" s="18"/>
      <c r="P8" s="175"/>
      <c r="Q8" s="176"/>
      <c r="R8" s="177"/>
      <c r="S8" s="47">
        <f>IF(OR(N8="",K8=Paramétrage!$C$10,K8=Paramétrage!$C$13,K8=Paramétrage!$C$17,K8=Paramétrage!$C$20,K8=Paramétrage!$C$24,K8=Paramétrage!$C$27,AND(K8&lt;&gt;Paramétrage!$C$9,O8="Mut+ext")),0,ROUNDUP(M8/N8,0))</f>
        <v>2</v>
      </c>
      <c r="T8" s="229">
        <f>IF(OR(K8="",O8="Mut+ext"),0,IF(VLOOKUP(K8,Paramétrage!$C$6:$E$29,2,0)=0,0,IF(N8="","saisir capacité",L8*S8*VLOOKUP(K8,Paramétrage!$C$6:$E$29,2,0))))</f>
        <v>20</v>
      </c>
      <c r="U8" s="230"/>
      <c r="V8" s="231">
        <f t="shared" si="0"/>
        <v>20</v>
      </c>
      <c r="W8" s="48">
        <f>IF(OR(K8="",O8="Mut+ext"),0,IF(ISERROR(U8+T8*VLOOKUP(K8,Paramétrage!$C$6:$E$29,3,0))=TRUE,V8,U8+T8*VLOOKUP(K8,Paramétrage!$C$6:$E$29,3,0)))</f>
        <v>20</v>
      </c>
      <c r="X8" s="178"/>
      <c r="Y8" s="176"/>
      <c r="Z8" s="179"/>
      <c r="AA8" s="152" t="s">
        <v>86</v>
      </c>
      <c r="AB8" s="19"/>
      <c r="AC8" s="33">
        <f>IF(F8="",0,IF(I8="",0,IF(SUMIF($F$6:$F$24,F8,$M$6:$M$24)=0,0,IF(OR(J8="",I8="obligatoire"),AD8/SUMIF($F$6:$F$24,F8,$M$6:$M$24),AD8/(SUMIF($F$6:$F$24,F8,$M$6:$M$24)/J8)))))</f>
        <v>2.5806451612903225</v>
      </c>
      <c r="AD8" s="235">
        <f t="shared" si="1"/>
        <v>400</v>
      </c>
    </row>
    <row r="9" spans="1:30">
      <c r="A9" s="215"/>
      <c r="B9" s="225"/>
      <c r="C9" s="233"/>
      <c r="D9" s="234"/>
      <c r="E9" s="244"/>
      <c r="F9" s="165" t="s">
        <v>142</v>
      </c>
      <c r="G9" s="27" t="s">
        <v>88</v>
      </c>
      <c r="H9" s="25"/>
      <c r="I9" s="31" t="s">
        <v>60</v>
      </c>
      <c r="J9" s="17"/>
      <c r="K9" s="166" t="s">
        <v>41</v>
      </c>
      <c r="L9" s="22">
        <v>10</v>
      </c>
      <c r="M9" s="159">
        <v>40</v>
      </c>
      <c r="N9" s="160">
        <v>25</v>
      </c>
      <c r="O9" s="18"/>
      <c r="P9" s="163"/>
      <c r="Q9" s="152"/>
      <c r="R9" s="164"/>
      <c r="S9" s="47"/>
      <c r="T9" s="229"/>
      <c r="U9" s="230"/>
      <c r="V9" s="231"/>
      <c r="W9" s="48"/>
      <c r="X9" s="161"/>
      <c r="Y9" s="152"/>
      <c r="Z9" s="162"/>
      <c r="AA9" s="152"/>
      <c r="AB9" s="19"/>
      <c r="AC9" s="33"/>
      <c r="AD9" s="235"/>
    </row>
    <row r="10" spans="1:30">
      <c r="A10" s="215"/>
      <c r="B10" s="225"/>
      <c r="C10" s="233"/>
      <c r="D10" s="234"/>
      <c r="E10" s="244"/>
      <c r="F10" s="165"/>
      <c r="G10" s="27"/>
      <c r="H10" s="25"/>
      <c r="I10" s="31"/>
      <c r="J10" s="17"/>
      <c r="K10" s="166"/>
      <c r="L10" s="22"/>
      <c r="M10" s="159"/>
      <c r="N10" s="160"/>
      <c r="O10" s="18"/>
      <c r="P10" s="175"/>
      <c r="Q10" s="176"/>
      <c r="R10" s="177"/>
      <c r="S10" s="47">
        <f>IF(OR(N10="",K10=Paramétrage!$C$10,K10=Paramétrage!$C$13,K10=Paramétrage!$C$17,K10=Paramétrage!$C$20,K10=Paramétrage!$C$24,K10=Paramétrage!$C$27,AND(K10&lt;&gt;Paramétrage!$C$9,O10="Mut+ext")),0,ROUNDUP(M10/N10,0))</f>
        <v>0</v>
      </c>
      <c r="T10" s="229">
        <f>IF(OR(K10="",O10="Mut+ext"),0,IF(VLOOKUP(K10,Paramétrage!$C$6:$E$29,2,0)=0,0,IF(N10="","saisir capacité",L10*S10*VLOOKUP(K10,Paramétrage!$C$6:$E$29,2,0))))</f>
        <v>0</v>
      </c>
      <c r="U10" s="230"/>
      <c r="V10" s="231">
        <f t="shared" ref="V10:V21" si="2">IF(OR(K10="",O10="Mut+ext"),0,IF(ISERROR(T10+U10)=TRUE,T10,T10+U10))</f>
        <v>0</v>
      </c>
      <c r="W10" s="48">
        <f>IF(OR(K10="",O10="Mut+ext"),0,IF(ISERROR(U10+T10*VLOOKUP(K10,Paramétrage!$C$6:$E$29,3,0))=TRUE,V10,U10+T10*VLOOKUP(K10,Paramétrage!$C$6:$E$29,3,0)))</f>
        <v>0</v>
      </c>
      <c r="X10" s="178"/>
      <c r="Y10" s="176"/>
      <c r="Z10" s="179"/>
      <c r="AA10" s="152"/>
      <c r="AB10" s="19"/>
      <c r="AC10" s="33">
        <f>IF(F10="",0,IF(I10="",0,IF(SUMIF($F$6:$F$24,F10,$M$6:$M$24)=0,0,IF(OR(J10="",I10="obligatoire"),AD10/SUMIF($F$6:$F$24,F10,$M$6:$M$24),AD10/(SUMIF($F$6:$F$24,F10,$M$6:$M$24)/J10)))))</f>
        <v>0</v>
      </c>
      <c r="AD10" s="235">
        <f t="shared" ref="AD10:AD17" si="3">L10*M10</f>
        <v>0</v>
      </c>
    </row>
    <row r="11" spans="1:30">
      <c r="A11" s="215"/>
      <c r="B11" s="225"/>
      <c r="C11" s="233"/>
      <c r="D11" s="234"/>
      <c r="E11" s="244"/>
      <c r="F11" s="165" t="s">
        <v>137</v>
      </c>
      <c r="G11" s="27" t="s">
        <v>143</v>
      </c>
      <c r="H11" s="25"/>
      <c r="I11" s="31" t="s">
        <v>40</v>
      </c>
      <c r="J11" s="17"/>
      <c r="K11" s="166" t="s">
        <v>54</v>
      </c>
      <c r="L11" s="22">
        <v>22</v>
      </c>
      <c r="M11" s="159">
        <v>95</v>
      </c>
      <c r="N11" s="160">
        <v>350</v>
      </c>
      <c r="O11" s="18" t="s">
        <v>78</v>
      </c>
      <c r="P11" s="175"/>
      <c r="Q11" s="176"/>
      <c r="R11" s="177"/>
      <c r="S11" s="47">
        <f>IF(OR(N11="",K11=Paramétrage!$C$10,K11=Paramétrage!$C$13,K11=Paramétrage!$C$17,K11=Paramétrage!$C$20,K11=Paramétrage!$C$24,K11=Paramétrage!$C$27,AND(K11&lt;&gt;Paramétrage!$C$9,O11="Mut+ext")),0,ROUNDUP(M11/N11,0))</f>
        <v>0</v>
      </c>
      <c r="T11" s="229">
        <f>IF(OR(K11="",O11="Mut+ext"),0,IF(VLOOKUP(K11,Paramétrage!$C$6:$E$29,2,0)=0,0,IF(N11="","saisir capacité",L11*S11*VLOOKUP(K11,Paramétrage!$C$6:$E$29,2,0))))</f>
        <v>0</v>
      </c>
      <c r="U11" s="230"/>
      <c r="V11" s="231">
        <f t="shared" si="2"/>
        <v>0</v>
      </c>
      <c r="W11" s="48">
        <f>IF(OR(K11="",O11="Mut+ext"),0,IF(ISERROR(U11+T11*VLOOKUP(K11,Paramétrage!$C$6:$E$29,3,0))=TRUE,V11,U11+T11*VLOOKUP(K11,Paramétrage!$C$6:$E$29,3,0)))</f>
        <v>0</v>
      </c>
      <c r="X11" s="178"/>
      <c r="Y11" s="176"/>
      <c r="Z11" s="179"/>
      <c r="AA11" s="152" t="s">
        <v>80</v>
      </c>
      <c r="AB11" s="19"/>
      <c r="AC11" s="33">
        <f>IF(F11="",0,IF(I11="",0,IF(SUMIF($F$6:$F$24,F11,$M$6:$M$24)=0,0,IF(OR(J11="",I11="obligatoire"),AD11/SUMIF($F$6:$F$24,F11,$M$6:$M$24),AD11/(SUMIF($F$6:$F$24,F11,$M$6:$M$24)/J11)))))</f>
        <v>13.483870967741936</v>
      </c>
      <c r="AD11" s="235">
        <f t="shared" si="3"/>
        <v>2090</v>
      </c>
    </row>
    <row r="12" spans="1:30">
      <c r="A12" s="215"/>
      <c r="B12" s="225"/>
      <c r="C12" s="233"/>
      <c r="D12" s="234"/>
      <c r="E12" s="244"/>
      <c r="F12" s="165" t="s">
        <v>139</v>
      </c>
      <c r="G12" s="27" t="s">
        <v>90</v>
      </c>
      <c r="H12" s="25"/>
      <c r="I12" s="31" t="s">
        <v>40</v>
      </c>
      <c r="J12" s="17"/>
      <c r="K12" s="166" t="s">
        <v>41</v>
      </c>
      <c r="L12" s="22">
        <v>12</v>
      </c>
      <c r="M12" s="159">
        <v>95</v>
      </c>
      <c r="N12" s="160">
        <v>25</v>
      </c>
      <c r="O12" s="18"/>
      <c r="P12" s="175"/>
      <c r="Q12" s="176"/>
      <c r="R12" s="177"/>
      <c r="S12" s="47">
        <f>IF(OR(N12="",K12=Paramétrage!$C$10,K12=Paramétrage!$C$13,K12=Paramétrage!$C$17,K12=Paramétrage!$C$20,K12=Paramétrage!$C$24,K12=Paramétrage!$C$27,AND(K12&lt;&gt;Paramétrage!$C$9,O12="Mut+ext")),0,ROUNDUP(M12/N12,0))</f>
        <v>4</v>
      </c>
      <c r="T12" s="229">
        <f>IF(OR(K12="",O12="Mut+ext"),0,IF(VLOOKUP(K12,Paramétrage!$C$6:$E$29,2,0)=0,0,IF(N12="","saisir capacité",L12*S12*VLOOKUP(K12,Paramétrage!$C$6:$E$29,2,0))))</f>
        <v>48</v>
      </c>
      <c r="U12" s="230"/>
      <c r="V12" s="231">
        <f t="shared" si="2"/>
        <v>48</v>
      </c>
      <c r="W12" s="48">
        <f>IF(OR(K12="",O12="Mut+ext"),0,IF(ISERROR(U12+T12*VLOOKUP(K12,Paramétrage!$C$6:$E$29,3,0))=TRUE,V12,U12+T12*VLOOKUP(K12,Paramétrage!$C$6:$E$29,3,0)))</f>
        <v>48</v>
      </c>
      <c r="X12" s="178"/>
      <c r="Y12" s="176"/>
      <c r="Z12" s="179"/>
      <c r="AA12" s="152" t="s">
        <v>83</v>
      </c>
      <c r="AB12" s="19"/>
      <c r="AC12" s="33">
        <f>IF(F12="",0,IF(I12="",0,IF(SUMIF($F$6:$F$24,F12,$M$6:$M$24)=0,0,IF(OR(J12="",I12="obligatoire"),AD12/SUMIF($F$6:$F$24,F12,$M$6:$M$24),AD12/(SUMIF($F$6:$F$24,F12,$M$6:$M$24)/J12)))))</f>
        <v>7.354838709677419</v>
      </c>
      <c r="AD12" s="235">
        <f t="shared" si="3"/>
        <v>1140</v>
      </c>
    </row>
    <row r="13" spans="1:30">
      <c r="A13" s="215"/>
      <c r="B13" s="225"/>
      <c r="C13" s="233"/>
      <c r="D13" s="234"/>
      <c r="E13" s="244"/>
      <c r="F13" s="165" t="s">
        <v>140</v>
      </c>
      <c r="G13" s="27" t="s">
        <v>144</v>
      </c>
      <c r="H13" s="25"/>
      <c r="I13" s="31" t="s">
        <v>60</v>
      </c>
      <c r="J13" s="17"/>
      <c r="K13" s="166" t="s">
        <v>41</v>
      </c>
      <c r="L13" s="22">
        <v>10</v>
      </c>
      <c r="M13" s="159">
        <v>95</v>
      </c>
      <c r="N13" s="160">
        <v>25</v>
      </c>
      <c r="O13" s="18"/>
      <c r="P13" s="175"/>
      <c r="Q13" s="176"/>
      <c r="R13" s="177"/>
      <c r="S13" s="47">
        <f>IF(OR(N13="",K13=Paramétrage!$C$10,K13=Paramétrage!$C$13,K13=Paramétrage!$C$17,K13=Paramétrage!$C$20,K13=Paramétrage!$C$24,K13=Paramétrage!$C$27,AND(K13&lt;&gt;Paramétrage!$C$9,O13="Mut+ext")),0,ROUNDUP(M13/N13,0))</f>
        <v>4</v>
      </c>
      <c r="T13" s="229">
        <f>IF(OR(K13="",O13="Mut+ext"),0,IF(VLOOKUP(K13,Paramétrage!$C$6:$E$29,2,0)=0,0,IF(N13="","saisir capacité",L13*S13*VLOOKUP(K13,Paramétrage!$C$6:$E$29,2,0))))</f>
        <v>40</v>
      </c>
      <c r="U13" s="230"/>
      <c r="V13" s="231">
        <f t="shared" si="2"/>
        <v>40</v>
      </c>
      <c r="W13" s="48">
        <f>IF(OR(K13="",O13="Mut+ext"),0,IF(ISERROR(U13+T13*VLOOKUP(K13,Paramétrage!$C$6:$E$29,3,0))=TRUE,V13,U13+T13*VLOOKUP(K13,Paramétrage!$C$6:$E$29,3,0)))</f>
        <v>40</v>
      </c>
      <c r="X13" s="178"/>
      <c r="Y13" s="176"/>
      <c r="Z13" s="179"/>
      <c r="AA13" s="152" t="s">
        <v>86</v>
      </c>
      <c r="AB13" s="19"/>
      <c r="AC13" s="33">
        <f>IF(F13="",0,IF(I13="",0,IF(SUMIF($F$6:$F$24,F13,$M$6:$M$24)=0,0,IF(OR(J13="",I13="obligatoire"),AD13/SUMIF($F$6:$F$24,F13,$M$6:$M$24),AD13/(SUMIF($F$6:$F$24,F13,$M$6:$M$24)/J13)))))</f>
        <v>6.129032258064516</v>
      </c>
      <c r="AD13" s="235">
        <f t="shared" si="3"/>
        <v>950</v>
      </c>
    </row>
    <row r="14" spans="1:30">
      <c r="A14" s="215"/>
      <c r="B14" s="225"/>
      <c r="C14" s="233"/>
      <c r="D14" s="234"/>
      <c r="E14" s="244"/>
      <c r="F14" s="165" t="s">
        <v>142</v>
      </c>
      <c r="G14" s="27" t="s">
        <v>92</v>
      </c>
      <c r="H14" s="25"/>
      <c r="I14" s="31" t="s">
        <v>60</v>
      </c>
      <c r="J14" s="17"/>
      <c r="K14" s="166" t="s">
        <v>41</v>
      </c>
      <c r="L14" s="22">
        <v>10</v>
      </c>
      <c r="M14" s="159">
        <v>95</v>
      </c>
      <c r="N14" s="160">
        <v>25</v>
      </c>
      <c r="O14" s="18"/>
      <c r="P14" s="163"/>
      <c r="Q14" s="152"/>
      <c r="R14" s="164"/>
      <c r="S14" s="47"/>
      <c r="T14" s="229"/>
      <c r="U14" s="230"/>
      <c r="V14" s="231"/>
      <c r="W14" s="48"/>
      <c r="X14" s="161"/>
      <c r="Y14" s="152"/>
      <c r="Z14" s="162"/>
      <c r="AA14" s="152"/>
      <c r="AB14" s="19"/>
      <c r="AC14" s="33"/>
      <c r="AD14" s="235"/>
    </row>
    <row r="15" spans="1:30">
      <c r="A15" s="215"/>
      <c r="B15" s="225"/>
      <c r="C15" s="233"/>
      <c r="D15" s="234"/>
      <c r="E15" s="244"/>
      <c r="F15" s="165"/>
      <c r="G15" s="27"/>
      <c r="H15" s="25"/>
      <c r="I15" s="31"/>
      <c r="J15" s="17"/>
      <c r="K15" s="166"/>
      <c r="L15" s="22"/>
      <c r="M15" s="159"/>
      <c r="N15" s="160"/>
      <c r="O15" s="18"/>
      <c r="P15" s="175"/>
      <c r="Q15" s="176"/>
      <c r="R15" s="177"/>
      <c r="S15" s="47">
        <f>IF(OR(N15="",K15=Paramétrage!$C$10,K15=Paramétrage!$C$13,K15=Paramétrage!$C$17,K15=Paramétrage!$C$20,K15=Paramétrage!$C$24,K15=Paramétrage!$C$27,AND(K15&lt;&gt;Paramétrage!$C$9,O15="Mut+ext")),0,ROUNDUP(M15/N15,0))</f>
        <v>0</v>
      </c>
      <c r="T15" s="229">
        <f>IF(OR(K15="",O15="Mut+ext"),0,IF(VLOOKUP(K15,Paramétrage!$C$6:$E$29,2,0)=0,0,IF(N15="","saisir capacité",L15*S15*VLOOKUP(K15,Paramétrage!$C$6:$E$29,2,0))))</f>
        <v>0</v>
      </c>
      <c r="U15" s="230"/>
      <c r="V15" s="231">
        <f t="shared" si="2"/>
        <v>0</v>
      </c>
      <c r="W15" s="48">
        <f>IF(OR(K15="",O15="Mut+ext"),0,IF(ISERROR(U15+T15*VLOOKUP(K15,Paramétrage!$C$6:$E$29,3,0))=TRUE,V15,U15+T15*VLOOKUP(K15,Paramétrage!$C$6:$E$29,3,0)))</f>
        <v>0</v>
      </c>
      <c r="X15" s="178"/>
      <c r="Y15" s="176"/>
      <c r="Z15" s="179"/>
      <c r="AA15" s="152"/>
      <c r="AB15" s="19"/>
      <c r="AC15" s="33">
        <f>IF(F15="",0,IF(I15="",0,IF(SUMIF($F$6:$F$24,F15,$M$6:$M$24)=0,0,IF(OR(J15="",I15="obligatoire"),AD15/SUMIF($F$6:$F$24,F15,$M$6:$M$24),AD15/(SUMIF($F$6:$F$24,F15,$M$6:$M$24)/J15)))))</f>
        <v>0</v>
      </c>
      <c r="AD15" s="235">
        <f t="shared" si="3"/>
        <v>0</v>
      </c>
    </row>
    <row r="16" spans="1:30">
      <c r="A16" s="215"/>
      <c r="B16" s="225"/>
      <c r="C16" s="233"/>
      <c r="D16" s="234"/>
      <c r="E16" s="244"/>
      <c r="F16" s="165" t="s">
        <v>137</v>
      </c>
      <c r="G16" s="27" t="s">
        <v>145</v>
      </c>
      <c r="H16" s="25"/>
      <c r="I16" s="31" t="s">
        <v>40</v>
      </c>
      <c r="J16" s="17"/>
      <c r="K16" s="166" t="s">
        <v>54</v>
      </c>
      <c r="L16" s="22">
        <v>22</v>
      </c>
      <c r="M16" s="159">
        <v>20</v>
      </c>
      <c r="N16" s="160">
        <v>350</v>
      </c>
      <c r="O16" s="18" t="s">
        <v>78</v>
      </c>
      <c r="P16" s="175"/>
      <c r="Q16" s="176"/>
      <c r="R16" s="177"/>
      <c r="S16" s="47">
        <f>IF(OR(N16="",K16=Paramétrage!$C$10,K16=Paramétrage!$C$13,K16=Paramétrage!$C$17,K16=Paramétrage!$C$20,K16=Paramétrage!$C$24,K16=Paramétrage!$C$27,AND(K16&lt;&gt;Paramétrage!$C$9,O16="Mut+ext")),0,ROUNDUP(M16/N16,0))</f>
        <v>0</v>
      </c>
      <c r="T16" s="229">
        <f>IF(OR(K16="",O16="Mut+ext"),0,IF(VLOOKUP(K16,Paramétrage!$C$6:$E$29,2,0)=0,0,IF(N16="","saisir capacité",L16*S16*VLOOKUP(K16,Paramétrage!$C$6:$E$29,2,0))))</f>
        <v>0</v>
      </c>
      <c r="U16" s="230"/>
      <c r="V16" s="231">
        <f t="shared" si="2"/>
        <v>0</v>
      </c>
      <c r="W16" s="48">
        <f>IF(OR(K16="",O16="Mut+ext"),0,IF(ISERROR(U16+T16*VLOOKUP(K16,Paramétrage!$C$6:$E$29,3,0))=TRUE,V16,U16+T16*VLOOKUP(K16,Paramétrage!$C$6:$E$29,3,0)))</f>
        <v>0</v>
      </c>
      <c r="X16" s="178"/>
      <c r="Y16" s="176"/>
      <c r="Z16" s="179"/>
      <c r="AA16" s="152" t="s">
        <v>80</v>
      </c>
      <c r="AB16" s="19"/>
      <c r="AC16" s="33">
        <f>IF(F16="",0,IF(I16="",0,IF(SUMIF($F$6:$F$24,F16,$M$6:$M$24)=0,0,IF(OR(J16="",I16="obligatoire"),AD16/SUMIF($F$6:$F$24,F16,$M$6:$M$24),AD16/(SUMIF($F$6:$F$24,F16,$M$6:$M$24)/J16)))))</f>
        <v>2.838709677419355</v>
      </c>
      <c r="AD16" s="235">
        <f t="shared" si="3"/>
        <v>440</v>
      </c>
    </row>
    <row r="17" spans="1:30">
      <c r="A17" s="215"/>
      <c r="B17" s="225"/>
      <c r="C17" s="233"/>
      <c r="D17" s="234"/>
      <c r="E17" s="244"/>
      <c r="F17" s="165" t="s">
        <v>139</v>
      </c>
      <c r="G17" s="27" t="s">
        <v>94</v>
      </c>
      <c r="H17" s="25"/>
      <c r="I17" s="31" t="s">
        <v>40</v>
      </c>
      <c r="J17" s="17"/>
      <c r="K17" s="166" t="s">
        <v>41</v>
      </c>
      <c r="L17" s="22">
        <v>12</v>
      </c>
      <c r="M17" s="159">
        <v>20</v>
      </c>
      <c r="N17" s="160">
        <v>25</v>
      </c>
      <c r="O17" s="18"/>
      <c r="P17" s="175"/>
      <c r="Q17" s="176"/>
      <c r="R17" s="177"/>
      <c r="S17" s="47">
        <f>IF(OR(N17="",K17=Paramétrage!$C$10,K17=Paramétrage!$C$13,K17=Paramétrage!$C$17,K17=Paramétrage!$C$20,K17=Paramétrage!$C$24,K17=Paramétrage!$C$27,AND(K17&lt;&gt;Paramétrage!$C$9,O17="Mut+ext")),0,ROUNDUP(M17/N17,0))</f>
        <v>1</v>
      </c>
      <c r="T17" s="229">
        <f>IF(OR(K17="",O17="Mut+ext"),0,IF(VLOOKUP(K17,Paramétrage!$C$6:$E$29,2,0)=0,0,IF(N17="","saisir capacité",L17*S17*VLOOKUP(K17,Paramétrage!$C$6:$E$29,2,0))))</f>
        <v>12</v>
      </c>
      <c r="U17" s="230"/>
      <c r="V17" s="231">
        <f t="shared" si="2"/>
        <v>12</v>
      </c>
      <c r="W17" s="48">
        <f>IF(OR(K17="",O17="Mut+ext"),0,IF(ISERROR(U17+T17*VLOOKUP(K17,Paramétrage!$C$6:$E$29,3,0))=TRUE,V17,U17+T17*VLOOKUP(K17,Paramétrage!$C$6:$E$29,3,0)))</f>
        <v>12</v>
      </c>
      <c r="X17" s="178"/>
      <c r="Y17" s="176"/>
      <c r="Z17" s="179"/>
      <c r="AA17" s="152" t="s">
        <v>83</v>
      </c>
      <c r="AB17" s="19"/>
      <c r="AC17" s="33">
        <f>IF(F17="",0,IF(I17="",0,IF(SUMIF($F$6:$F$24,F17,$M$6:$M$24)=0,0,IF(OR(J17="",I17="obligatoire"),AD17/SUMIF($F$6:$F$24,F17,$M$6:$M$24),AD17/(SUMIF($F$6:$F$24,F17,$M$6:$M$24)/J17)))))</f>
        <v>1.5483870967741935</v>
      </c>
      <c r="AD17" s="235">
        <f t="shared" si="3"/>
        <v>240</v>
      </c>
    </row>
    <row r="18" spans="1:30">
      <c r="A18" s="215"/>
      <c r="B18" s="225"/>
      <c r="C18" s="233"/>
      <c r="D18" s="234"/>
      <c r="E18" s="244"/>
      <c r="F18" s="165" t="s">
        <v>140</v>
      </c>
      <c r="G18" s="27" t="s">
        <v>146</v>
      </c>
      <c r="H18" s="25"/>
      <c r="I18" s="31" t="s">
        <v>60</v>
      </c>
      <c r="J18" s="17"/>
      <c r="K18" s="166" t="s">
        <v>41</v>
      </c>
      <c r="L18" s="22">
        <v>10</v>
      </c>
      <c r="M18" s="159">
        <v>20</v>
      </c>
      <c r="N18" s="160">
        <v>25</v>
      </c>
      <c r="O18" s="18"/>
      <c r="P18" s="175"/>
      <c r="Q18" s="176"/>
      <c r="R18" s="177"/>
      <c r="S18" s="47">
        <f>IF(OR(N18="",K18=Paramétrage!$C$10,K18=Paramétrage!$C$13,K18=Paramétrage!$C$17,K18=Paramétrage!$C$20,K18=Paramétrage!$C$24,K18=Paramétrage!$C$27,AND(K18&lt;&gt;Paramétrage!$C$9,O18="Mut+ext")),0,ROUNDUP(M18/N18,0))</f>
        <v>1</v>
      </c>
      <c r="T18" s="229">
        <f>IF(OR(K18="",O18="Mut+ext"),0,IF(VLOOKUP(K18,Paramétrage!$C$6:$E$29,2,0)=0,0,IF(N18="","saisir capacité",L18*S18*VLOOKUP(K18,Paramétrage!$C$6:$E$29,2,0))))</f>
        <v>10</v>
      </c>
      <c r="U18" s="230"/>
      <c r="V18" s="231">
        <f t="shared" si="2"/>
        <v>10</v>
      </c>
      <c r="W18" s="48">
        <f>IF(OR(K18="",O18="Mut+ext"),0,IF(ISERROR(U18+T18*VLOOKUP(K18,Paramétrage!$C$6:$E$29,3,0))=TRUE,V18,U18+T18*VLOOKUP(K18,Paramétrage!$C$6:$E$29,3,0)))</f>
        <v>10</v>
      </c>
      <c r="X18" s="178"/>
      <c r="Y18" s="176"/>
      <c r="Z18" s="179"/>
      <c r="AA18" s="152" t="s">
        <v>86</v>
      </c>
      <c r="AB18" s="19"/>
      <c r="AC18" s="33">
        <f>IF(F18="",0,IF(I18="",0,IF(SUMIF($F$6:$F$24,F18,$M$6:$M$24)=0,0,IF(OR(J18="",I18="obligatoire"),AD18/SUMIF($F$6:$F$24,F18,$M$6:$M$24),AD18/(SUMIF($F$6:$F$24,F18,$M$6:$M$24)/J18)))))</f>
        <v>1.2903225806451613</v>
      </c>
      <c r="AD18" s="235">
        <f t="shared" si="1"/>
        <v>200</v>
      </c>
    </row>
    <row r="19" spans="1:30">
      <c r="A19" s="215"/>
      <c r="B19" s="225"/>
      <c r="C19" s="233"/>
      <c r="D19" s="234"/>
      <c r="E19" s="244"/>
      <c r="F19" s="165" t="s">
        <v>142</v>
      </c>
      <c r="G19" s="27" t="s">
        <v>98</v>
      </c>
      <c r="H19" s="25"/>
      <c r="I19" s="31" t="s">
        <v>60</v>
      </c>
      <c r="J19" s="17"/>
      <c r="K19" s="166" t="s">
        <v>41</v>
      </c>
      <c r="L19" s="22">
        <v>10</v>
      </c>
      <c r="M19" s="159">
        <v>20</v>
      </c>
      <c r="N19" s="160">
        <v>25</v>
      </c>
      <c r="O19" s="18"/>
      <c r="P19" s="163"/>
      <c r="Q19" s="152"/>
      <c r="R19" s="164"/>
      <c r="S19" s="47"/>
      <c r="T19" s="229"/>
      <c r="U19" s="230"/>
      <c r="V19" s="231"/>
      <c r="W19" s="48"/>
      <c r="X19" s="161"/>
      <c r="Y19" s="152"/>
      <c r="Z19" s="162"/>
      <c r="AA19" s="152"/>
      <c r="AB19" s="19"/>
      <c r="AC19" s="33"/>
      <c r="AD19" s="235"/>
    </row>
    <row r="20" spans="1:30">
      <c r="A20" s="215"/>
      <c r="B20" s="225"/>
      <c r="C20" s="233"/>
      <c r="D20" s="234"/>
      <c r="E20" s="244"/>
      <c r="F20" s="165"/>
      <c r="G20" s="27"/>
      <c r="H20" s="25"/>
      <c r="I20" s="31"/>
      <c r="J20" s="17"/>
      <c r="K20" s="166"/>
      <c r="L20" s="21"/>
      <c r="M20" s="236"/>
      <c r="N20" s="160"/>
      <c r="O20" s="18"/>
      <c r="P20" s="175"/>
      <c r="Q20" s="176"/>
      <c r="R20" s="177"/>
      <c r="S20" s="47">
        <f>IF(OR(N20="",K20=Paramétrage!$C$10,K20=Paramétrage!$C$13,K20=Paramétrage!$C$17,K20=Paramétrage!$C$20,K20=Paramétrage!$C$24,K20=Paramétrage!$C$27,AND(K20&lt;&gt;Paramétrage!$C$9,O20="Mut+ext")),0,ROUNDUP(M20/N20,0))</f>
        <v>0</v>
      </c>
      <c r="T20" s="229">
        <f>IF(OR(K20="",O20="Mut+ext"),0,IF(VLOOKUP(K20,Paramétrage!$C$6:$E$29,2,0)=0,0,IF(N20="","saisir capacité",L20*S20*VLOOKUP(K20,Paramétrage!$C$6:$E$29,2,0))))</f>
        <v>0</v>
      </c>
      <c r="U20" s="230"/>
      <c r="V20" s="231">
        <f t="shared" si="2"/>
        <v>0</v>
      </c>
      <c r="W20" s="48">
        <f>IF(OR(K20="",O20="Mut+ext"),0,IF(ISERROR(U20+T20*VLOOKUP(K20,Paramétrage!$C$6:$E$29,3,0))=TRUE,V20,U20+T20*VLOOKUP(K20,Paramétrage!$C$6:$E$29,3,0)))</f>
        <v>0</v>
      </c>
      <c r="X20" s="178"/>
      <c r="Y20" s="176"/>
      <c r="Z20" s="179"/>
      <c r="AA20" s="152"/>
      <c r="AB20" s="19"/>
      <c r="AC20" s="33">
        <f>IF(F20="",0,IF(I20="",0,IF(SUMIF($F$6:$F$24,F20,$M$6:$M$24)=0,0,IF(OR(J20="",I20="obligatoire"),AD20/SUMIF($F$6:$F$24,F20,$M$6:$M$24),AD20/(SUMIF($F$6:$F$24,F20,$M$6:$M$24)/J20)))))</f>
        <v>0</v>
      </c>
      <c r="AD20" s="235">
        <f t="shared" si="1"/>
        <v>0</v>
      </c>
    </row>
    <row r="21" spans="1:30">
      <c r="A21" s="215"/>
      <c r="B21" s="225"/>
      <c r="C21" s="233"/>
      <c r="D21" s="234"/>
      <c r="E21" s="244"/>
      <c r="F21" s="165" t="s">
        <v>147</v>
      </c>
      <c r="G21" s="27" t="s">
        <v>112</v>
      </c>
      <c r="H21" s="25"/>
      <c r="I21" s="31" t="s">
        <v>40</v>
      </c>
      <c r="J21" s="17">
        <v>1</v>
      </c>
      <c r="K21" s="166" t="s">
        <v>54</v>
      </c>
      <c r="L21" s="22">
        <v>10</v>
      </c>
      <c r="M21" s="159">
        <v>155</v>
      </c>
      <c r="N21" s="160">
        <v>500</v>
      </c>
      <c r="O21" s="18" t="s">
        <v>78</v>
      </c>
      <c r="P21" s="175" t="s">
        <v>148</v>
      </c>
      <c r="Q21" s="176"/>
      <c r="R21" s="177"/>
      <c r="S21" s="47">
        <f>IF(OR(N21="",K21=Paramétrage!$C$10,K21=Paramétrage!$C$13,K21=Paramétrage!$C$17,K21=Paramétrage!$C$20,K21=Paramétrage!$C$24,K21=Paramétrage!$C$27,AND(K21&lt;&gt;Paramétrage!$C$9,O21="Mut+ext")),0,ROUNDUP(M21/N21,0))</f>
        <v>0</v>
      </c>
      <c r="T21" s="229">
        <f>IF(OR(K21="",O21="Mut+ext"),0,IF(VLOOKUP(K21,Paramétrage!$C$6:$E$29,2,0)=0,0,IF(N21="","saisir capacité",L21*S21*VLOOKUP(K21,Paramétrage!$C$6:$E$29,2,0))))</f>
        <v>0</v>
      </c>
      <c r="U21" s="230"/>
      <c r="V21" s="231">
        <f t="shared" si="2"/>
        <v>0</v>
      </c>
      <c r="W21" s="48">
        <f>IF(OR(K21="",O21="Mut+ext"),0,IF(ISERROR(U21+T21*VLOOKUP(K21,Paramétrage!$C$6:$E$29,3,0))=TRUE,V21,U21+T21*VLOOKUP(K21,Paramétrage!$C$6:$E$29,3,0)))</f>
        <v>0</v>
      </c>
      <c r="X21" s="178"/>
      <c r="Y21" s="176"/>
      <c r="Z21" s="179"/>
      <c r="AA21" s="152" t="s">
        <v>80</v>
      </c>
      <c r="AB21" s="19"/>
      <c r="AC21" s="33">
        <f>IF(F21="",0,IF(I21="",0,IF(SUMIF($F$6:$F$24,F21,$M$6:$M$24)=0,0,IF(OR(J21="",I21="obligatoire"),AD21/SUMIF($F$6:$F$24,F21,$M$6:$M$24),AD21/(SUMIF($F$6:$F$24,F21,$M$6:$M$24)/J21)))))</f>
        <v>10</v>
      </c>
      <c r="AD21" s="235">
        <f t="shared" si="1"/>
        <v>1550</v>
      </c>
    </row>
    <row r="22" spans="1:30">
      <c r="A22" s="215"/>
      <c r="B22" s="225"/>
      <c r="C22" s="233"/>
      <c r="D22" s="234"/>
      <c r="E22" s="244"/>
      <c r="F22" s="165"/>
      <c r="G22" s="27"/>
      <c r="H22" s="25"/>
      <c r="I22" s="31"/>
      <c r="J22" s="17"/>
      <c r="K22" s="166"/>
      <c r="L22" s="22"/>
      <c r="M22" s="159"/>
      <c r="N22" s="160"/>
      <c r="O22" s="18"/>
      <c r="P22" s="175"/>
      <c r="Q22" s="176"/>
      <c r="R22" s="177"/>
      <c r="S22" s="47">
        <f>IF(OR(N22="",K22=Paramétrage!$C$10,K22=Paramétrage!$C$13,K22=Paramétrage!$C$17,K22=Paramétrage!$C$20,K22=Paramétrage!$C$24,K22=Paramétrage!$C$27,AND(K22&lt;&gt;Paramétrage!$C$9,O22="Mut+ext")),0,ROUNDUP(M22/N22,0))</f>
        <v>0</v>
      </c>
      <c r="T22" s="229">
        <f>IF(OR(K22="",O22="Mut+ext"),0,IF(VLOOKUP(K22,Paramétrage!$C$6:$E$29,2,0)=0,0,IF(N22="","saisir capacité",L22*S22*VLOOKUP(K22,Paramétrage!$C$6:$E$29,2,0))))</f>
        <v>0</v>
      </c>
      <c r="U22" s="230"/>
      <c r="V22" s="231">
        <f t="shared" si="0"/>
        <v>0</v>
      </c>
      <c r="W22" s="48">
        <f>IF(OR(K22="",O22="Mut+ext"),0,IF(ISERROR(U22+T22*VLOOKUP(K22,Paramétrage!$C$6:$E$29,3,0))=TRUE,V22,U22+T22*VLOOKUP(K22,Paramétrage!$C$6:$E$29,3,0)))</f>
        <v>0</v>
      </c>
      <c r="X22" s="178"/>
      <c r="Y22" s="176"/>
      <c r="Z22" s="179"/>
      <c r="AA22" s="26"/>
      <c r="AB22" s="19"/>
      <c r="AC22" s="33">
        <f>IF(F22="",0,IF(I22="",0,IF(SUMIF($F$6:$F$24,F22,$M$6:$M$24)=0,0,IF(OR(J22="",I22="obligatoire"),AD22/SUMIF($F$6:$F$24,F22,$M$6:$M$24),AD22/(SUMIF($F$6:$F$24,F22,$M$6:$M$24)/J22)))))</f>
        <v>0</v>
      </c>
      <c r="AD22" s="235">
        <f t="shared" si="1"/>
        <v>0</v>
      </c>
    </row>
    <row r="23" spans="1:30">
      <c r="A23" s="215"/>
      <c r="B23" s="225"/>
      <c r="C23" s="233"/>
      <c r="D23" s="234"/>
      <c r="E23" s="244"/>
      <c r="F23" s="165"/>
      <c r="G23" s="27"/>
      <c r="H23" s="25"/>
      <c r="I23" s="31"/>
      <c r="J23" s="17"/>
      <c r="K23" s="166"/>
      <c r="L23" s="22"/>
      <c r="M23" s="159"/>
      <c r="N23" s="160"/>
      <c r="O23" s="18"/>
      <c r="P23" s="175"/>
      <c r="Q23" s="176"/>
      <c r="R23" s="177"/>
      <c r="S23" s="47">
        <f>IF(OR(N23="",K23=Paramétrage!$C$10,K23=Paramétrage!$C$13,K23=Paramétrage!$C$17,K23=Paramétrage!$C$20,K23=Paramétrage!$C$24,K23=Paramétrage!$C$27,AND(K23&lt;&gt;Paramétrage!$C$9,O23="Mut+ext")),0,ROUNDUP(M23/N23,0))</f>
        <v>0</v>
      </c>
      <c r="T23" s="229">
        <f>IF(OR(K23="",O23="Mut+ext"),0,IF(VLOOKUP(K23,Paramétrage!$C$6:$E$29,2,0)=0,0,IF(N23="","saisir capacité",L23*S23*VLOOKUP(K23,Paramétrage!$C$6:$E$29,2,0))))</f>
        <v>0</v>
      </c>
      <c r="U23" s="230"/>
      <c r="V23" s="231">
        <f t="shared" si="0"/>
        <v>0</v>
      </c>
      <c r="W23" s="48">
        <f>IF(OR(K23="",O23="Mut+ext"),0,IF(ISERROR(U23+T23*VLOOKUP(K23,Paramétrage!$C$6:$E$29,3,0))=TRUE,V23,U23+T23*VLOOKUP(K23,Paramétrage!$C$6:$E$29,3,0)))</f>
        <v>0</v>
      </c>
      <c r="X23" s="178"/>
      <c r="Y23" s="176"/>
      <c r="Z23" s="179"/>
      <c r="AA23" s="152"/>
      <c r="AB23" s="19"/>
      <c r="AC23" s="33">
        <f>IF(F23="",0,IF(I23="",0,IF(SUMIF($F$6:$F$24,F23,$M$6:$M$24)=0,0,IF(OR(J23="",I23="obligatoire"),AD23/SUMIF($F$6:$F$24,F23,$M$6:$M$24),AD23/(SUMIF($F$6:$F$24,F23,$M$6:$M$24)/J23)))))</f>
        <v>0</v>
      </c>
      <c r="AD23" s="235">
        <f t="shared" si="1"/>
        <v>0</v>
      </c>
    </row>
    <row r="24" spans="1:30">
      <c r="A24" s="215"/>
      <c r="B24" s="225"/>
      <c r="C24" s="233"/>
      <c r="D24" s="234"/>
      <c r="E24" s="244"/>
      <c r="F24" s="165"/>
      <c r="G24" s="27"/>
      <c r="H24" s="25"/>
      <c r="I24" s="31"/>
      <c r="J24" s="17"/>
      <c r="K24" s="166"/>
      <c r="L24" s="21"/>
      <c r="M24" s="236"/>
      <c r="N24" s="160"/>
      <c r="O24" s="18"/>
      <c r="P24" s="175"/>
      <c r="Q24" s="176"/>
      <c r="R24" s="177"/>
      <c r="S24" s="47">
        <f>IF(OR(N24="",K24=Paramétrage!$C$10,K24=Paramétrage!$C$13,K24=Paramétrage!$C$17,K24=Paramétrage!$C$20,K24=Paramétrage!$C$24,K24=Paramétrage!$C$27,AND(K24&lt;&gt;Paramétrage!$C$9,O24="Mut+ext")),0,ROUNDUP(M24/N24,0))</f>
        <v>0</v>
      </c>
      <c r="T24" s="229">
        <f>IF(OR(K24="",O24="Mut+ext"),0,IF(VLOOKUP(K24,Paramétrage!$C$6:$E$29,2,0)=0,0,IF(N24="","saisir capacité",L24*S24*VLOOKUP(K24,Paramétrage!$C$6:$E$29,2,0))))</f>
        <v>0</v>
      </c>
      <c r="U24" s="230"/>
      <c r="V24" s="231">
        <f t="shared" si="0"/>
        <v>0</v>
      </c>
      <c r="W24" s="48">
        <f>IF(OR(K24="",O24="Mut+ext"),0,IF(ISERROR(U24+T24*VLOOKUP(K24,Paramétrage!$C$6:$E$29,3,0))=TRUE,V24,U24+T24*VLOOKUP(K24,Paramétrage!$C$6:$E$29,3,0)))</f>
        <v>0</v>
      </c>
      <c r="X24" s="178"/>
      <c r="Y24" s="176"/>
      <c r="Z24" s="179"/>
      <c r="AA24" s="152"/>
      <c r="AB24" s="19"/>
      <c r="AC24" s="33">
        <f>IF(F24="",0,IF(I24="",0,IF(SUMIF($F$6:$F$24,F24,$M$6:$M$24)=0,0,IF(OR(J24="",I24="obligatoire"),AD24/SUMIF($F$6:$F$24,F24,$M$6:$M$24),AD24/(SUMIF($F$6:$F$24,F24,$M$6:$M$24)/J24)))))</f>
        <v>0</v>
      </c>
      <c r="AD24" s="235">
        <f t="shared" si="1"/>
        <v>0</v>
      </c>
    </row>
    <row r="25" spans="1:30">
      <c r="A25" s="215"/>
      <c r="B25" s="225"/>
      <c r="C25" s="237"/>
      <c r="D25" s="238"/>
      <c r="E25" s="239"/>
      <c r="F25" s="239"/>
      <c r="G25" s="68"/>
      <c r="H25" s="51"/>
      <c r="I25" s="35"/>
      <c r="J25" s="36"/>
      <c r="K25" s="240"/>
      <c r="L25" s="37">
        <f>AC25</f>
        <v>53.999999999999986</v>
      </c>
      <c r="M25" s="241"/>
      <c r="N25" s="241"/>
      <c r="O25" s="40"/>
      <c r="P25" s="38"/>
      <c r="Q25" s="38"/>
      <c r="R25" s="39"/>
      <c r="S25" s="52"/>
      <c r="T25" s="242">
        <f>SUM(T6:T24)</f>
        <v>154</v>
      </c>
      <c r="U25" s="240">
        <f>SUM(U6:U24)</f>
        <v>0</v>
      </c>
      <c r="V25" s="243">
        <f>SUM(V6:V24)</f>
        <v>154</v>
      </c>
      <c r="W25" s="41">
        <f>SUM(W6:W24)</f>
        <v>154</v>
      </c>
      <c r="X25" s="53"/>
      <c r="Y25" s="54"/>
      <c r="Z25" s="55"/>
      <c r="AA25" s="56"/>
      <c r="AB25" s="57"/>
      <c r="AC25" s="58">
        <f>SUM(AC6:AC24)</f>
        <v>53.999999999999986</v>
      </c>
      <c r="AD25" s="59">
        <f>SUM(AD6:AD24)</f>
        <v>8370</v>
      </c>
    </row>
    <row r="26" spans="1:30" ht="15.75" customHeight="1">
      <c r="A26" s="215"/>
      <c r="B26" s="225" t="s">
        <v>149</v>
      </c>
      <c r="C26" s="226"/>
      <c r="D26" s="227"/>
      <c r="E26" s="244"/>
      <c r="F26" s="165"/>
      <c r="G26" s="27"/>
      <c r="H26" s="25"/>
      <c r="I26" s="31"/>
      <c r="J26" s="17"/>
      <c r="K26" s="166"/>
      <c r="L26" s="22"/>
      <c r="M26" s="159"/>
      <c r="N26" s="160"/>
      <c r="O26" s="20"/>
      <c r="P26" s="175"/>
      <c r="Q26" s="176"/>
      <c r="R26" s="177"/>
      <c r="S26" s="47">
        <f>IF(OR(N26="",K26=Paramétrage!$C$10,K26=Paramétrage!$C$13,K26=Paramétrage!$C$17,K26=Paramétrage!$C$20,K26=Paramétrage!$C$24,K26=Paramétrage!$C$27,AND(K26&lt;&gt;Paramétrage!$C$9,O26="Mut+ext")),0,ROUNDUP(M26/N26,0))</f>
        <v>0</v>
      </c>
      <c r="T26" s="229">
        <f>IF(OR(K26="",O26="Mut+ext"),0,IF(VLOOKUP(K26,Paramétrage!$C$6:$E$29,2,0)=0,0,IF(N26="","saisir capacité",L26*S26*VLOOKUP(K26,Paramétrage!$C$6:$E$29,2,0))))</f>
        <v>0</v>
      </c>
      <c r="U26" s="230"/>
      <c r="V26" s="231">
        <f t="shared" ref="V26:V35" si="4">IF(OR(K26="",O26="Mut+ext"),0,IF(ISERROR(T26+U26)=TRUE,T26,T26+U26))</f>
        <v>0</v>
      </c>
      <c r="W26" s="48">
        <f>IF(OR(K26="",O26="Mut+ext"),0,IF(ISERROR(U26+T26*VLOOKUP(K26,Paramétrage!$C$6:$E$29,3,0))=TRUE,V26,U26+T26*VLOOKUP(K26,Paramétrage!$C$6:$E$29,3,0)))</f>
        <v>0</v>
      </c>
      <c r="X26" s="178"/>
      <c r="Y26" s="176"/>
      <c r="Z26" s="179"/>
      <c r="AA26" s="32"/>
      <c r="AB26" s="19"/>
      <c r="AC26" s="33">
        <f t="shared" ref="AC26:AC35" si="5">IF(F26="",0,IF(I26="",0,IF(SUMIF($F$26:$F$35,F26,$M$26:$M$35)=0,0,IF(OR(J26="",I26="obligatoire"),AD26/SUMIF($F$26:$F$35,F26,$M$26:$M$35),AD26/(SUMIF($F$26:$F$35,F26,$M$26:$M$35)/J26)))))</f>
        <v>0</v>
      </c>
      <c r="AD26" s="232">
        <f t="shared" ref="AD26:AD35" si="6">L26*M26</f>
        <v>0</v>
      </c>
    </row>
    <row r="27" spans="1:30">
      <c r="A27" s="215"/>
      <c r="B27" s="225"/>
      <c r="C27" s="233"/>
      <c r="D27" s="234"/>
      <c r="E27" s="244"/>
      <c r="F27" s="165"/>
      <c r="G27" s="27"/>
      <c r="H27" s="25"/>
      <c r="I27" s="31"/>
      <c r="J27" s="17"/>
      <c r="K27" s="166"/>
      <c r="L27" s="22"/>
      <c r="M27" s="159"/>
      <c r="N27" s="160"/>
      <c r="O27" s="18"/>
      <c r="P27" s="175"/>
      <c r="Q27" s="176"/>
      <c r="R27" s="177"/>
      <c r="S27" s="47">
        <f>IF(OR(N27="",K27=Paramétrage!$C$10,K27=Paramétrage!$C$13,K27=Paramétrage!$C$17,K27=Paramétrage!$C$20,K27=Paramétrage!$C$24,K27=Paramétrage!$C$27,AND(K27&lt;&gt;Paramétrage!$C$9,O27="Mut+ext")),0,ROUNDUP(M27/N27,0))</f>
        <v>0</v>
      </c>
      <c r="T27" s="229">
        <f>IF(OR(K27="",O27="Mut+ext"),0,IF(VLOOKUP(K27,Paramétrage!$C$6:$E$29,2,0)=0,0,IF(N27="","saisir capacité",L27*S27*VLOOKUP(K27,Paramétrage!$C$6:$E$29,2,0))))</f>
        <v>0</v>
      </c>
      <c r="U27" s="230"/>
      <c r="V27" s="231">
        <f t="shared" si="4"/>
        <v>0</v>
      </c>
      <c r="W27" s="48">
        <f>IF(OR(K27="",O27="Mut+ext"),0,IF(ISERROR(U27+T27*VLOOKUP(K27,Paramétrage!$C$6:$E$29,3,0))=TRUE,V27,U27+T27*VLOOKUP(K27,Paramétrage!$C$6:$E$29,3,0)))</f>
        <v>0</v>
      </c>
      <c r="X27" s="178"/>
      <c r="Y27" s="176"/>
      <c r="Z27" s="179"/>
      <c r="AA27" s="152"/>
      <c r="AB27" s="19"/>
      <c r="AC27" s="33">
        <f t="shared" si="5"/>
        <v>0</v>
      </c>
      <c r="AD27" s="235">
        <f t="shared" si="6"/>
        <v>0</v>
      </c>
    </row>
    <row r="28" spans="1:30">
      <c r="A28" s="215"/>
      <c r="B28" s="225"/>
      <c r="C28" s="233"/>
      <c r="D28" s="234"/>
      <c r="E28" s="244"/>
      <c r="F28" s="165"/>
      <c r="G28" s="27"/>
      <c r="H28" s="25"/>
      <c r="I28" s="31"/>
      <c r="J28" s="17"/>
      <c r="K28" s="166"/>
      <c r="L28" s="22"/>
      <c r="M28" s="159"/>
      <c r="N28" s="160"/>
      <c r="O28" s="18"/>
      <c r="P28" s="175"/>
      <c r="Q28" s="176"/>
      <c r="R28" s="177"/>
      <c r="S28" s="47">
        <f>IF(OR(N28="",K28=Paramétrage!$C$10,K28=Paramétrage!$C$13,K28=Paramétrage!$C$17,K28=Paramétrage!$C$20,K28=Paramétrage!$C$24,K28=Paramétrage!$C$27,AND(K28&lt;&gt;Paramétrage!$C$9,O28="Mut+ext")),0,ROUNDUP(M28/N28,0))</f>
        <v>0</v>
      </c>
      <c r="T28" s="229">
        <f>IF(OR(K28="",O28="Mut+ext"),0,IF(VLOOKUP(K28,Paramétrage!$C$6:$E$29,2,0)=0,0,IF(N28="","saisir capacité",L28*S28*VLOOKUP(K28,Paramétrage!$C$6:$E$29,2,0))))</f>
        <v>0</v>
      </c>
      <c r="U28" s="230"/>
      <c r="V28" s="231">
        <f t="shared" si="4"/>
        <v>0</v>
      </c>
      <c r="W28" s="48">
        <f>IF(OR(K28="",O28="Mut+ext"),0,IF(ISERROR(U28+T28*VLOOKUP(K28,Paramétrage!$C$6:$E$29,3,0))=TRUE,V28,U28+T28*VLOOKUP(K28,Paramétrage!$C$6:$E$29,3,0)))</f>
        <v>0</v>
      </c>
      <c r="X28" s="178"/>
      <c r="Y28" s="176"/>
      <c r="Z28" s="179"/>
      <c r="AA28" s="152"/>
      <c r="AB28" s="19"/>
      <c r="AC28" s="33">
        <f>IF(F28="",0,IF(I28="",0,IF(SUMIF($F$26:$F$35,F28,$M$26:$M$35)=0,0,IF(OR(J28="",I28="obligatoire"),AD28/SUMIF($F$26:$F$35,F28,$M$26:$M$35),AD28/(SUMIF($F$26:$F$35,F28,$M$26:$M$35)/J28)))))</f>
        <v>0</v>
      </c>
      <c r="AD28" s="235">
        <f t="shared" si="6"/>
        <v>0</v>
      </c>
    </row>
    <row r="29" spans="1:30">
      <c r="A29" s="215"/>
      <c r="B29" s="225"/>
      <c r="C29" s="233"/>
      <c r="D29" s="234"/>
      <c r="E29" s="244"/>
      <c r="F29" s="165"/>
      <c r="G29" s="27"/>
      <c r="H29" s="25"/>
      <c r="I29" s="31"/>
      <c r="J29" s="17"/>
      <c r="K29" s="166"/>
      <c r="L29" s="22"/>
      <c r="M29" s="159"/>
      <c r="N29" s="160"/>
      <c r="O29" s="18"/>
      <c r="P29" s="175"/>
      <c r="Q29" s="176"/>
      <c r="R29" s="177"/>
      <c r="S29" s="47">
        <f>IF(OR(N29="",K29=Paramétrage!$C$10,K29=Paramétrage!$C$13,K29=Paramétrage!$C$17,K29=Paramétrage!$C$20,K29=Paramétrage!$C$24,K29=Paramétrage!$C$27,AND(K29&lt;&gt;Paramétrage!$C$9,O29="Mut+ext")),0,ROUNDUP(M29/N29,0))</f>
        <v>0</v>
      </c>
      <c r="T29" s="229">
        <f>IF(OR(K29="",O29="Mut+ext"),0,IF(VLOOKUP(K29,Paramétrage!$C$6:$E$29,2,0)=0,0,IF(N29="","saisir capacité",L29*S29*VLOOKUP(K29,Paramétrage!$C$6:$E$29,2,0))))</f>
        <v>0</v>
      </c>
      <c r="U29" s="230"/>
      <c r="V29" s="231">
        <f t="shared" si="4"/>
        <v>0</v>
      </c>
      <c r="W29" s="48">
        <f>IF(OR(K29="",O29="Mut+ext"),0,IF(ISERROR(U29+T29*VLOOKUP(K29,Paramétrage!$C$6:$E$29,3,0))=TRUE,V29,U29+T29*VLOOKUP(K29,Paramétrage!$C$6:$E$29,3,0)))</f>
        <v>0</v>
      </c>
      <c r="X29" s="178"/>
      <c r="Y29" s="176"/>
      <c r="Z29" s="179"/>
      <c r="AA29" s="26"/>
      <c r="AB29" s="19"/>
      <c r="AC29" s="33">
        <f t="shared" si="5"/>
        <v>0</v>
      </c>
      <c r="AD29" s="235">
        <f t="shared" si="6"/>
        <v>0</v>
      </c>
    </row>
    <row r="30" spans="1:30">
      <c r="A30" s="215"/>
      <c r="B30" s="225"/>
      <c r="C30" s="233"/>
      <c r="D30" s="234"/>
      <c r="E30" s="244"/>
      <c r="F30" s="165"/>
      <c r="G30" s="27"/>
      <c r="H30" s="25"/>
      <c r="I30" s="31"/>
      <c r="J30" s="17"/>
      <c r="K30" s="166"/>
      <c r="L30" s="22"/>
      <c r="M30" s="159"/>
      <c r="N30" s="160"/>
      <c r="O30" s="18"/>
      <c r="P30" s="175"/>
      <c r="Q30" s="176"/>
      <c r="R30" s="177"/>
      <c r="S30" s="47">
        <f>IF(OR(N30="",K30=Paramétrage!$C$10,K30=Paramétrage!$C$13,K30=Paramétrage!$C$17,K30=Paramétrage!$C$20,K30=Paramétrage!$C$24,K30=Paramétrage!$C$27,AND(K30&lt;&gt;Paramétrage!$C$9,O30="Mut+ext")),0,ROUNDUP(M30/N30,0))</f>
        <v>0</v>
      </c>
      <c r="T30" s="229">
        <f>IF(OR(K30="",O30="Mut+ext"),0,IF(VLOOKUP(K30,Paramétrage!$C$6:$E$29,2,0)=0,0,IF(N30="","saisir capacité",L30*S30*VLOOKUP(K30,Paramétrage!$C$6:$E$29,2,0))))</f>
        <v>0</v>
      </c>
      <c r="U30" s="230"/>
      <c r="V30" s="231">
        <f t="shared" si="4"/>
        <v>0</v>
      </c>
      <c r="W30" s="48">
        <f>IF(OR(K30="",O30="Mut+ext"),0,IF(ISERROR(U30+T30*VLOOKUP(K30,Paramétrage!$C$6:$E$29,3,0))=TRUE,V30,U30+T30*VLOOKUP(K30,Paramétrage!$C$6:$E$29,3,0)))</f>
        <v>0</v>
      </c>
      <c r="X30" s="178"/>
      <c r="Y30" s="176"/>
      <c r="Z30" s="179"/>
      <c r="AA30" s="152"/>
      <c r="AB30" s="19"/>
      <c r="AC30" s="33">
        <f t="shared" si="5"/>
        <v>0</v>
      </c>
      <c r="AD30" s="235">
        <f t="shared" si="6"/>
        <v>0</v>
      </c>
    </row>
    <row r="31" spans="1:30">
      <c r="A31" s="215"/>
      <c r="B31" s="225"/>
      <c r="C31" s="233"/>
      <c r="D31" s="234"/>
      <c r="E31" s="244"/>
      <c r="F31" s="165"/>
      <c r="G31" s="27"/>
      <c r="H31" s="25"/>
      <c r="I31" s="31"/>
      <c r="J31" s="17"/>
      <c r="K31" s="166"/>
      <c r="L31" s="21"/>
      <c r="M31" s="236"/>
      <c r="N31" s="160"/>
      <c r="O31" s="18"/>
      <c r="P31" s="175"/>
      <c r="Q31" s="176"/>
      <c r="R31" s="177"/>
      <c r="S31" s="47">
        <f>IF(OR(N31="",K31=Paramétrage!$C$10,K31=Paramétrage!$C$13,K31=Paramétrage!$C$17,K31=Paramétrage!$C$20,K31=Paramétrage!$C$24,K31=Paramétrage!$C$27,AND(K31&lt;&gt;Paramétrage!$C$9,O31="Mut+ext")),0,ROUNDUP(M31/N31,0))</f>
        <v>0</v>
      </c>
      <c r="T31" s="229">
        <f>IF(OR(K31="",O31="Mut+ext"),0,IF(VLOOKUP(K31,Paramétrage!$C$6:$E$29,2,0)=0,0,IF(N31="","saisir capacité",L31*S31*VLOOKUP(K31,Paramétrage!$C$6:$E$29,2,0))))</f>
        <v>0</v>
      </c>
      <c r="U31" s="230"/>
      <c r="V31" s="231">
        <f t="shared" si="4"/>
        <v>0</v>
      </c>
      <c r="W31" s="48">
        <f>IF(OR(K31="",O31="Mut+ext"),0,IF(ISERROR(U31+T31*VLOOKUP(K31,Paramétrage!$C$6:$E$29,3,0))=TRUE,V31,U31+T31*VLOOKUP(K31,Paramétrage!$C$6:$E$29,3,0)))</f>
        <v>0</v>
      </c>
      <c r="X31" s="178"/>
      <c r="Y31" s="176"/>
      <c r="Z31" s="179"/>
      <c r="AA31" s="152"/>
      <c r="AB31" s="19"/>
      <c r="AC31" s="33">
        <f t="shared" si="5"/>
        <v>0</v>
      </c>
      <c r="AD31" s="235">
        <f t="shared" si="6"/>
        <v>0</v>
      </c>
    </row>
    <row r="32" spans="1:30">
      <c r="A32" s="215"/>
      <c r="B32" s="225"/>
      <c r="C32" s="233"/>
      <c r="D32" s="234"/>
      <c r="E32" s="244"/>
      <c r="F32" s="165"/>
      <c r="G32" s="67"/>
      <c r="H32" s="25"/>
      <c r="I32" s="24"/>
      <c r="J32" s="17"/>
      <c r="K32" s="166"/>
      <c r="L32" s="21"/>
      <c r="M32" s="159"/>
      <c r="N32" s="160"/>
      <c r="O32" s="18"/>
      <c r="P32" s="175"/>
      <c r="Q32" s="176"/>
      <c r="R32" s="177"/>
      <c r="S32" s="47">
        <f>IF(OR(N32="",K32=Paramétrage!$C$10,K32=Paramétrage!$C$13,K32=Paramétrage!$C$17,K32=Paramétrage!$C$20,K32=Paramétrage!$C$24,K32=Paramétrage!$C$27,AND(K32&lt;&gt;Paramétrage!$C$9,O32="Mut+ext")),0,ROUNDUP(M32/N32,0))</f>
        <v>0</v>
      </c>
      <c r="T32" s="229">
        <f>IF(OR(K32="",O32="Mut+ext"),0,IF(VLOOKUP(K32,Paramétrage!$C$6:$E$29,2,0)=0,0,IF(N32="","saisir capacité",L32*S32*VLOOKUP(K32,Paramétrage!$C$6:$E$29,2,0))))</f>
        <v>0</v>
      </c>
      <c r="U32" s="230"/>
      <c r="V32" s="231">
        <f t="shared" si="4"/>
        <v>0</v>
      </c>
      <c r="W32" s="48">
        <f>IF(OR(K32="",O32="Mut+ext"),0,IF(ISERROR(U32+T32*VLOOKUP(K32,Paramétrage!$C$6:$E$29,3,0))=TRUE,V32,U32+T32*VLOOKUP(K32,Paramétrage!$C$6:$E$29,3,0)))</f>
        <v>0</v>
      </c>
      <c r="X32" s="178"/>
      <c r="Y32" s="176"/>
      <c r="Z32" s="179"/>
      <c r="AA32" s="152"/>
      <c r="AB32" s="19"/>
      <c r="AC32" s="33">
        <f t="shared" si="5"/>
        <v>0</v>
      </c>
      <c r="AD32" s="235">
        <f t="shared" si="6"/>
        <v>0</v>
      </c>
    </row>
    <row r="33" spans="1:30">
      <c r="A33" s="215"/>
      <c r="B33" s="225"/>
      <c r="C33" s="233"/>
      <c r="D33" s="234"/>
      <c r="E33" s="244"/>
      <c r="F33" s="165"/>
      <c r="G33" s="27"/>
      <c r="H33" s="25"/>
      <c r="I33" s="31"/>
      <c r="J33" s="17"/>
      <c r="K33" s="166"/>
      <c r="L33" s="22"/>
      <c r="M33" s="159"/>
      <c r="N33" s="160"/>
      <c r="O33" s="18"/>
      <c r="P33" s="175"/>
      <c r="Q33" s="176"/>
      <c r="R33" s="177"/>
      <c r="S33" s="47">
        <f>IF(OR(N33="",K33=Paramétrage!$C$10,K33=Paramétrage!$C$13,K33=Paramétrage!$C$17,K33=Paramétrage!$C$20,K33=Paramétrage!$C$24,K33=Paramétrage!$C$27,AND(K33&lt;&gt;Paramétrage!$C$9,O33="Mut+ext")),0,ROUNDUP(M33/N33,0))</f>
        <v>0</v>
      </c>
      <c r="T33" s="229">
        <f>IF(OR(K33="",O33="Mut+ext"),0,IF(VLOOKUP(K33,Paramétrage!$C$6:$E$29,2,0)=0,0,IF(N33="","saisir capacité",L33*S33*VLOOKUP(K33,Paramétrage!$C$6:$E$29,2,0))))</f>
        <v>0</v>
      </c>
      <c r="U33" s="230"/>
      <c r="V33" s="231">
        <f t="shared" si="4"/>
        <v>0</v>
      </c>
      <c r="W33" s="48">
        <f>IF(OR(K33="",O33="Mut+ext"),0,IF(ISERROR(U33+T33*VLOOKUP(K33,Paramétrage!$C$6:$E$29,3,0))=TRUE,V33,U33+T33*VLOOKUP(K33,Paramétrage!$C$6:$E$29,3,0)))</f>
        <v>0</v>
      </c>
      <c r="X33" s="178"/>
      <c r="Y33" s="176"/>
      <c r="Z33" s="179"/>
      <c r="AA33" s="26"/>
      <c r="AB33" s="19"/>
      <c r="AC33" s="33">
        <f t="shared" si="5"/>
        <v>0</v>
      </c>
      <c r="AD33" s="235">
        <f t="shared" si="6"/>
        <v>0</v>
      </c>
    </row>
    <row r="34" spans="1:30">
      <c r="A34" s="215"/>
      <c r="B34" s="225"/>
      <c r="C34" s="233"/>
      <c r="D34" s="234"/>
      <c r="E34" s="244"/>
      <c r="F34" s="165"/>
      <c r="G34" s="27"/>
      <c r="H34" s="25"/>
      <c r="I34" s="31"/>
      <c r="J34" s="17"/>
      <c r="K34" s="166"/>
      <c r="L34" s="22"/>
      <c r="M34" s="159"/>
      <c r="N34" s="160"/>
      <c r="O34" s="18"/>
      <c r="P34" s="175"/>
      <c r="Q34" s="176"/>
      <c r="R34" s="177"/>
      <c r="S34" s="47">
        <f>IF(OR(N34="",K34=Paramétrage!$C$10,K34=Paramétrage!$C$13,K34=Paramétrage!$C$17,K34=Paramétrage!$C$20,K34=Paramétrage!$C$24,K34=Paramétrage!$C$27,AND(K34&lt;&gt;Paramétrage!$C$9,O34="Mut+ext")),0,ROUNDUP(M34/N34,0))</f>
        <v>0</v>
      </c>
      <c r="T34" s="229">
        <f>IF(OR(K34="",O34="Mut+ext"),0,IF(VLOOKUP(K34,Paramétrage!$C$6:$E$29,2,0)=0,0,IF(N34="","saisir capacité",L34*S34*VLOOKUP(K34,Paramétrage!$C$6:$E$29,2,0))))</f>
        <v>0</v>
      </c>
      <c r="U34" s="230"/>
      <c r="V34" s="231">
        <f t="shared" si="4"/>
        <v>0</v>
      </c>
      <c r="W34" s="48">
        <f>IF(OR(K34="",O34="Mut+ext"),0,IF(ISERROR(U34+T34*VLOOKUP(K34,Paramétrage!$C$6:$E$29,3,0))=TRUE,V34,U34+T34*VLOOKUP(K34,Paramétrage!$C$6:$E$29,3,0)))</f>
        <v>0</v>
      </c>
      <c r="X34" s="178"/>
      <c r="Y34" s="176"/>
      <c r="Z34" s="179"/>
      <c r="AA34" s="152"/>
      <c r="AB34" s="19"/>
      <c r="AC34" s="33">
        <f t="shared" si="5"/>
        <v>0</v>
      </c>
      <c r="AD34" s="235">
        <f t="shared" si="6"/>
        <v>0</v>
      </c>
    </row>
    <row r="35" spans="1:30">
      <c r="A35" s="215"/>
      <c r="B35" s="225"/>
      <c r="C35" s="233"/>
      <c r="D35" s="234"/>
      <c r="E35" s="244"/>
      <c r="F35" s="165"/>
      <c r="G35" s="27"/>
      <c r="H35" s="25"/>
      <c r="I35" s="31"/>
      <c r="J35" s="17"/>
      <c r="K35" s="166"/>
      <c r="L35" s="21"/>
      <c r="M35" s="236"/>
      <c r="N35" s="160"/>
      <c r="O35" s="18"/>
      <c r="P35" s="175"/>
      <c r="Q35" s="176"/>
      <c r="R35" s="177"/>
      <c r="S35" s="47">
        <f>IF(OR(N35="",K35=Paramétrage!$C$10,K35=Paramétrage!$C$13,K35=Paramétrage!$C$17,K35=Paramétrage!$C$20,K35=Paramétrage!$C$24,K35=Paramétrage!$C$27,AND(K35&lt;&gt;Paramétrage!$C$9,O35="Mut+ext")),0,ROUNDUP(M35/N35,0))</f>
        <v>0</v>
      </c>
      <c r="T35" s="229">
        <f>IF(OR(K35="",O35="Mut+ext"),0,IF(VLOOKUP(K35,Paramétrage!$C$6:$E$29,2,0)=0,0,IF(N35="","saisir capacité",L35*S35*VLOOKUP(K35,Paramétrage!$C$6:$E$29,2,0))))</f>
        <v>0</v>
      </c>
      <c r="U35" s="230"/>
      <c r="V35" s="231">
        <f t="shared" si="4"/>
        <v>0</v>
      </c>
      <c r="W35" s="48">
        <f>IF(OR(K35="",O35="Mut+ext"),0,IF(ISERROR(U35+T35*VLOOKUP(K35,Paramétrage!$C$6:$E$29,3,0))=TRUE,V35,U35+T35*VLOOKUP(K35,Paramétrage!$C$6:$E$29,3,0)))</f>
        <v>0</v>
      </c>
      <c r="X35" s="178"/>
      <c r="Y35" s="176"/>
      <c r="Z35" s="179"/>
      <c r="AA35" s="152"/>
      <c r="AB35" s="19"/>
      <c r="AC35" s="33">
        <f t="shared" si="5"/>
        <v>0</v>
      </c>
      <c r="AD35" s="235">
        <f t="shared" si="6"/>
        <v>0</v>
      </c>
    </row>
    <row r="36" spans="1:30">
      <c r="A36" s="215"/>
      <c r="B36" s="225"/>
      <c r="C36" s="237"/>
      <c r="D36" s="238"/>
      <c r="E36" s="239"/>
      <c r="F36" s="239"/>
      <c r="G36" s="68"/>
      <c r="H36" s="51"/>
      <c r="I36" s="35"/>
      <c r="J36" s="36"/>
      <c r="K36" s="240"/>
      <c r="L36" s="37">
        <f>AC36</f>
        <v>0</v>
      </c>
      <c r="M36" s="241"/>
      <c r="N36" s="241"/>
      <c r="O36" s="40"/>
      <c r="P36" s="38"/>
      <c r="Q36" s="38"/>
      <c r="R36" s="39"/>
      <c r="S36" s="52"/>
      <c r="T36" s="242">
        <f>SUM(T26:T35)</f>
        <v>0</v>
      </c>
      <c r="U36" s="240">
        <f>SUM(U26:U35)</f>
        <v>0</v>
      </c>
      <c r="V36" s="243">
        <f>SUM(V26:V35)</f>
        <v>0</v>
      </c>
      <c r="W36" s="41">
        <f>SUM(W26:W35)</f>
        <v>0</v>
      </c>
      <c r="X36" s="53"/>
      <c r="Y36" s="54"/>
      <c r="Z36" s="55"/>
      <c r="AA36" s="56"/>
      <c r="AB36" s="57"/>
      <c r="AC36" s="58">
        <f>SUM(AC26:AC35)</f>
        <v>0</v>
      </c>
      <c r="AD36" s="59">
        <f>SUM(AD26:AD35)</f>
        <v>0</v>
      </c>
    </row>
    <row r="37" spans="1:30" s="69" customFormat="1" ht="16.149999999999999" thickBot="1">
      <c r="A37" s="215"/>
      <c r="B37" s="86"/>
      <c r="C37" s="86"/>
      <c r="D37" s="87"/>
      <c r="E37" s="88"/>
      <c r="F37" s="89"/>
      <c r="G37" s="90"/>
      <c r="H37" s="91"/>
      <c r="I37" s="92"/>
      <c r="J37" s="93"/>
      <c r="K37" s="94"/>
      <c r="L37" s="95">
        <f>L36+L25</f>
        <v>53.999999999999986</v>
      </c>
      <c r="M37" s="91"/>
      <c r="N37" s="96"/>
      <c r="O37" s="97"/>
      <c r="P37" s="98"/>
      <c r="Q37" s="98"/>
      <c r="R37" s="99"/>
      <c r="S37" s="100"/>
      <c r="T37" s="101">
        <f>T25+T36</f>
        <v>154</v>
      </c>
      <c r="U37" s="94"/>
      <c r="V37" s="101">
        <f>V25+V36</f>
        <v>154</v>
      </c>
      <c r="W37" s="101">
        <f>W25+W36</f>
        <v>154</v>
      </c>
      <c r="X37" s="102"/>
      <c r="Y37" s="103"/>
      <c r="Z37" s="104"/>
      <c r="AA37" s="105"/>
      <c r="AB37" s="106"/>
      <c r="AC37" s="77"/>
      <c r="AD37" s="78"/>
    </row>
    <row r="38" spans="1:30" ht="15.75" customHeight="1">
      <c r="A38" s="216" t="s">
        <v>150</v>
      </c>
      <c r="B38" s="245" t="s">
        <v>151</v>
      </c>
      <c r="C38" s="246" t="s">
        <v>37</v>
      </c>
      <c r="D38" s="247"/>
      <c r="E38" s="248">
        <v>6</v>
      </c>
      <c r="F38" s="249" t="s">
        <v>152</v>
      </c>
      <c r="G38" s="27" t="s">
        <v>153</v>
      </c>
      <c r="H38" s="25"/>
      <c r="I38" s="31" t="s">
        <v>40</v>
      </c>
      <c r="J38" s="17"/>
      <c r="K38" s="166" t="s">
        <v>54</v>
      </c>
      <c r="L38" s="22">
        <v>22</v>
      </c>
      <c r="M38" s="159">
        <v>40</v>
      </c>
      <c r="N38" s="160">
        <v>350</v>
      </c>
      <c r="O38" s="20" t="s">
        <v>78</v>
      </c>
      <c r="P38" s="175"/>
      <c r="Q38" s="176"/>
      <c r="R38" s="177"/>
      <c r="S38" s="128">
        <f>IF(OR(N38="",K38=Paramétrage!$C$10,K38=Paramétrage!$C$13,K38=Paramétrage!$C$17,K38=Paramétrage!$C$20,K38=Paramétrage!$C$24,K38=Paramétrage!$C$27,AND(K38&lt;&gt;Paramétrage!$C$9,O38="Mut+ext")),0,ROUNDUP(M38/N38,0))</f>
        <v>0</v>
      </c>
      <c r="T38" s="253">
        <f>IF(OR(K38="",O38="Mut+ext"),0,IF(VLOOKUP(K38,Paramétrage!$C$6:$E$29,2,0)=0,0,IF(N38="","saisir capacité",L38*S38*VLOOKUP(K38,Paramétrage!$C$6:$E$29,2,0))))</f>
        <v>0</v>
      </c>
      <c r="U38" s="254"/>
      <c r="V38" s="255">
        <f t="shared" ref="V38:V56" si="7">IF(OR(K38="",O38="Mut+ext"),0,IF(ISERROR(T38+U38)=TRUE,T38,T38+U38))</f>
        <v>0</v>
      </c>
      <c r="W38" s="129">
        <f>IF(OR(K38="",O38="Mut+ext"),0,IF(ISERROR(U38+T38*VLOOKUP(K38,Paramétrage!$C$6:$E$29,3,0))=TRUE,V38,U38+T38*VLOOKUP(K38,Paramétrage!$C$6:$E$29,3,0)))</f>
        <v>0</v>
      </c>
      <c r="X38" s="212"/>
      <c r="Y38" s="183"/>
      <c r="Z38" s="213"/>
      <c r="AA38" s="153" t="s">
        <v>80</v>
      </c>
      <c r="AB38" s="85"/>
      <c r="AC38" s="33">
        <f>IF(F38="",0,IF(I38="",0,IF(SUMIF($F$38:$F$56,F38,$M$38:$M$56)=0,0,IF(OR(J38="",I38="obligatoire"),AD38/SUMIF($F$38:$F$56,F38,$M$38:$M$56),AD38/(SUMIF($F$38:$F$56,F38,$M$38:$M$56)/J38)))))</f>
        <v>5.67741935483871</v>
      </c>
      <c r="AD38" s="232">
        <f>L38*M38</f>
        <v>880</v>
      </c>
    </row>
    <row r="39" spans="1:30" ht="15.75" customHeight="1">
      <c r="A39" s="217"/>
      <c r="B39" s="225"/>
      <c r="C39" s="233"/>
      <c r="D39" s="234"/>
      <c r="E39" s="244"/>
      <c r="F39" s="165" t="s">
        <v>154</v>
      </c>
      <c r="G39" s="27" t="s">
        <v>82</v>
      </c>
      <c r="H39" s="25"/>
      <c r="I39" s="31" t="s">
        <v>40</v>
      </c>
      <c r="J39" s="17"/>
      <c r="K39" s="166" t="s">
        <v>41</v>
      </c>
      <c r="L39" s="22">
        <v>12</v>
      </c>
      <c r="M39" s="159">
        <v>40</v>
      </c>
      <c r="N39" s="160">
        <v>25</v>
      </c>
      <c r="O39" s="18"/>
      <c r="P39" s="175"/>
      <c r="Q39" s="176"/>
      <c r="R39" s="177"/>
      <c r="S39" s="49">
        <f>IF(OR(N39="",K39=Paramétrage!$C$10,K39=Paramétrage!$C$13,K39=Paramétrage!$C$17,K39=Paramétrage!$C$20,K39=Paramétrage!$C$24,K39=Paramétrage!$C$27,AND(K39&lt;&gt;Paramétrage!$C$9,O39="Mut+ext")),0,ROUNDUP(M39/N39,0))</f>
        <v>2</v>
      </c>
      <c r="T39" s="256">
        <f>IF(OR(K39="",O39="Mut+ext"),0,IF(VLOOKUP(K39,Paramétrage!$C$6:$E$29,2,0)=0,0,IF(N39="","saisir capacité",L39*S39*VLOOKUP(K39,Paramétrage!$C$6:$E$29,2,0))))</f>
        <v>24</v>
      </c>
      <c r="U39" s="230"/>
      <c r="V39" s="257">
        <f t="shared" si="7"/>
        <v>24</v>
      </c>
      <c r="W39" s="50">
        <f>IF(OR(K39="",O39="Mut+ext"),0,IF(ISERROR(U39+T39*VLOOKUP(K39,Paramétrage!$C$6:$E$29,3,0))=TRUE,V39,U39+T39*VLOOKUP(K39,Paramétrage!$C$6:$E$29,3,0)))</f>
        <v>24</v>
      </c>
      <c r="X39" s="178"/>
      <c r="Y39" s="176"/>
      <c r="Z39" s="179"/>
      <c r="AA39" s="152" t="s">
        <v>83</v>
      </c>
      <c r="AB39" s="19"/>
      <c r="AC39" s="33">
        <f>IF(F39="",0,IF(I39="",0,IF(SUMIF($F$38:$F$56,F39,$M$38:$M$56)=0,0,IF(OR(J39="",I39="obligatoire"),AD39/SUMIF($F$38:$F$56,F39,$M$38:$M$56),AD39/(SUMIF($F$38:$F$56,F39,$M$38:$M$56)/J39)))))</f>
        <v>3.096774193548387</v>
      </c>
      <c r="AD39" s="232">
        <f t="shared" ref="AD39:AD56" si="8">L39*M39</f>
        <v>480</v>
      </c>
    </row>
    <row r="40" spans="1:30">
      <c r="A40" s="217"/>
      <c r="B40" s="225"/>
      <c r="C40" s="233"/>
      <c r="D40" s="234"/>
      <c r="E40" s="244"/>
      <c r="F40" s="165" t="s">
        <v>95</v>
      </c>
      <c r="G40" s="27" t="s">
        <v>85</v>
      </c>
      <c r="H40" s="25"/>
      <c r="I40" s="31" t="s">
        <v>60</v>
      </c>
      <c r="J40" s="17"/>
      <c r="K40" s="166" t="s">
        <v>41</v>
      </c>
      <c r="L40" s="22">
        <v>10</v>
      </c>
      <c r="M40" s="159">
        <v>40</v>
      </c>
      <c r="N40" s="160">
        <v>25</v>
      </c>
      <c r="O40" s="18"/>
      <c r="P40" s="175"/>
      <c r="Q40" s="176"/>
      <c r="R40" s="177"/>
      <c r="S40" s="49">
        <f>IF(OR(N40="",K40=Paramétrage!$C$10,K40=Paramétrage!$C$13,K40=Paramétrage!$C$17,K40=Paramétrage!$C$20,K40=Paramétrage!$C$24,K40=Paramétrage!$C$27,AND(K40&lt;&gt;Paramétrage!$C$9,O40="Mut+ext")),0,ROUNDUP(M40/N40,0))</f>
        <v>2</v>
      </c>
      <c r="T40" s="256">
        <f>IF(OR(K40="",O40="Mut+ext"),0,IF(VLOOKUP(K40,Paramétrage!$C$6:$E$29,2,0)=0,0,IF(N40="","saisir capacité",L40*S40*VLOOKUP(K40,Paramétrage!$C$6:$E$29,2,0))))</f>
        <v>20</v>
      </c>
      <c r="U40" s="230"/>
      <c r="V40" s="257">
        <f t="shared" si="7"/>
        <v>20</v>
      </c>
      <c r="W40" s="50">
        <f>IF(OR(K40="",O40="Mut+ext"),0,IF(ISERROR(U40+T40*VLOOKUP(K40,Paramétrage!$C$6:$E$29,3,0))=TRUE,V40,U40+T40*VLOOKUP(K40,Paramétrage!$C$6:$E$29,3,0)))</f>
        <v>20</v>
      </c>
      <c r="X40" s="178"/>
      <c r="Y40" s="176"/>
      <c r="Z40" s="179"/>
      <c r="AA40" s="152" t="s">
        <v>86</v>
      </c>
      <c r="AB40" s="19"/>
      <c r="AC40" s="33">
        <f>IF(F40="",0,IF(I40="",0,IF(SUMIF($F$38:$F$56,F40,$M$38:$M$56)=0,0,IF(OR(J40="",I40="obligatoire"),AD40/SUMIF($F$38:$F$56,F40,$M$38:$M$56),AD40/(SUMIF($F$38:$F$56,F40,$M$38:$M$56)/J40)))))</f>
        <v>2.5806451612903225</v>
      </c>
      <c r="AD40" s="232">
        <f t="shared" si="8"/>
        <v>400</v>
      </c>
    </row>
    <row r="41" spans="1:30">
      <c r="A41" s="217"/>
      <c r="B41" s="225"/>
      <c r="C41" s="233"/>
      <c r="D41" s="234"/>
      <c r="E41" s="244"/>
      <c r="F41" s="165" t="s">
        <v>97</v>
      </c>
      <c r="G41" s="27" t="s">
        <v>88</v>
      </c>
      <c r="H41" s="25"/>
      <c r="I41" s="31" t="s">
        <v>60</v>
      </c>
      <c r="J41" s="17"/>
      <c r="K41" s="166" t="s">
        <v>41</v>
      </c>
      <c r="L41" s="22">
        <v>10</v>
      </c>
      <c r="M41" s="159">
        <v>40</v>
      </c>
      <c r="N41" s="160">
        <v>25</v>
      </c>
      <c r="O41" s="18"/>
      <c r="P41" s="163"/>
      <c r="Q41" s="152"/>
      <c r="R41" s="164"/>
      <c r="S41" s="49"/>
      <c r="T41" s="256"/>
      <c r="U41" s="230"/>
      <c r="V41" s="257"/>
      <c r="W41" s="50"/>
      <c r="X41" s="161"/>
      <c r="Y41" s="152"/>
      <c r="Z41" s="162"/>
      <c r="AA41" s="152"/>
      <c r="AB41" s="19"/>
      <c r="AC41" s="33"/>
      <c r="AD41" s="232"/>
    </row>
    <row r="42" spans="1:30">
      <c r="A42" s="217"/>
      <c r="B42" s="225"/>
      <c r="C42" s="233"/>
      <c r="D42" s="234"/>
      <c r="E42" s="244"/>
      <c r="F42" s="165"/>
      <c r="G42" s="27"/>
      <c r="H42" s="25"/>
      <c r="I42" s="31"/>
      <c r="J42" s="17"/>
      <c r="K42" s="166"/>
      <c r="L42" s="22"/>
      <c r="M42" s="159"/>
      <c r="N42" s="160"/>
      <c r="O42" s="18"/>
      <c r="P42" s="175"/>
      <c r="Q42" s="176"/>
      <c r="R42" s="177"/>
      <c r="S42" s="49">
        <f>IF(OR(N42="",K42=Paramétrage!$C$10,K42=Paramétrage!$C$13,K42=Paramétrage!$C$17,K42=Paramétrage!$C$20,K42=Paramétrage!$C$24,K42=Paramétrage!$C$27,AND(K42&lt;&gt;Paramétrage!$C$9,O42="Mut+ext")),0,ROUNDUP(M42/N42,0))</f>
        <v>0</v>
      </c>
      <c r="T42" s="256">
        <f>IF(OR(K42="",O42="Mut+ext"),0,IF(VLOOKUP(K42,Paramétrage!$C$6:$E$29,2,0)=0,0,IF(N42="","saisir capacité",L42*S42*VLOOKUP(K42,Paramétrage!$C$6:$E$29,2,0))))</f>
        <v>0</v>
      </c>
      <c r="U42" s="230"/>
      <c r="V42" s="257">
        <f t="shared" ref="V42:V52" si="9">IF(OR(K42="",O42="Mut+ext"),0,IF(ISERROR(T42+U42)=TRUE,T42,T42+U42))</f>
        <v>0</v>
      </c>
      <c r="W42" s="50">
        <f>IF(OR(K42="",O42="Mut+ext"),0,IF(ISERROR(U42+T42*VLOOKUP(K42,Paramétrage!$C$6:$E$29,3,0))=TRUE,V42,U42+T42*VLOOKUP(K42,Paramétrage!$C$6:$E$29,3,0)))</f>
        <v>0</v>
      </c>
      <c r="X42" s="178"/>
      <c r="Y42" s="176"/>
      <c r="Z42" s="179"/>
      <c r="AA42" s="152"/>
      <c r="AB42" s="19"/>
      <c r="AC42" s="33">
        <f>IF(F42="",0,IF(I42="",0,IF(SUMIF($F$38:$F$56,F42,$M$38:$M$56)=0,0,IF(OR(J42="",I42="obligatoire"),AD42/SUMIF($F$38:$F$56,F42,$M$38:$M$56),AD42/(SUMIF($F$38:$F$56,F42,$M$38:$M$56)/J42)))))</f>
        <v>0</v>
      </c>
      <c r="AD42" s="232">
        <f t="shared" si="8"/>
        <v>0</v>
      </c>
    </row>
    <row r="43" spans="1:30">
      <c r="A43" s="217"/>
      <c r="B43" s="225"/>
      <c r="C43" s="233"/>
      <c r="D43" s="234"/>
      <c r="E43" s="244"/>
      <c r="F43" s="165" t="s">
        <v>152</v>
      </c>
      <c r="G43" s="27" t="s">
        <v>155</v>
      </c>
      <c r="H43" s="25"/>
      <c r="I43" s="31" t="s">
        <v>40</v>
      </c>
      <c r="J43" s="17"/>
      <c r="K43" s="166" t="s">
        <v>54</v>
      </c>
      <c r="L43" s="22">
        <v>22</v>
      </c>
      <c r="M43" s="159">
        <v>95</v>
      </c>
      <c r="N43" s="160">
        <v>350</v>
      </c>
      <c r="O43" s="18" t="s">
        <v>78</v>
      </c>
      <c r="P43" s="175"/>
      <c r="Q43" s="176"/>
      <c r="R43" s="177"/>
      <c r="S43" s="49">
        <f>IF(OR(N43="",K43=Paramétrage!$C$10,K43=Paramétrage!$C$13,K43=Paramétrage!$C$17,K43=Paramétrage!$C$20,K43=Paramétrage!$C$24,K43=Paramétrage!$C$27,AND(K43&lt;&gt;Paramétrage!$C$9,O43="Mut+ext")),0,ROUNDUP(M43/N43,0))</f>
        <v>0</v>
      </c>
      <c r="T43" s="256">
        <f>IF(OR(K43="",O43="Mut+ext"),0,IF(VLOOKUP(K43,Paramétrage!$C$6:$E$29,2,0)=0,0,IF(N43="","saisir capacité",L43*S43*VLOOKUP(K43,Paramétrage!$C$6:$E$29,2,0))))</f>
        <v>0</v>
      </c>
      <c r="U43" s="230"/>
      <c r="V43" s="257">
        <f t="shared" si="9"/>
        <v>0</v>
      </c>
      <c r="W43" s="50">
        <f>IF(OR(K43="",O43="Mut+ext"),0,IF(ISERROR(U43+T43*VLOOKUP(K43,Paramétrage!$C$6:$E$29,3,0))=TRUE,V43,U43+T43*VLOOKUP(K43,Paramétrage!$C$6:$E$29,3,0)))</f>
        <v>0</v>
      </c>
      <c r="X43" s="178"/>
      <c r="Y43" s="176"/>
      <c r="Z43" s="179"/>
      <c r="AA43" s="152" t="s">
        <v>80</v>
      </c>
      <c r="AB43" s="19"/>
      <c r="AC43" s="33">
        <f>IF(F43="",0,IF(I43="",0,IF(SUMIF($F$38:$F$56,F43,$M$38:$M$56)=0,0,IF(OR(J43="",I43="obligatoire"),AD43/SUMIF($F$38:$F$56,F43,$M$38:$M$56),AD43/(SUMIF($F$38:$F$56,F43,$M$38:$M$56)/J43)))))</f>
        <v>13.483870967741936</v>
      </c>
      <c r="AD43" s="232">
        <f t="shared" si="8"/>
        <v>2090</v>
      </c>
    </row>
    <row r="44" spans="1:30">
      <c r="A44" s="217"/>
      <c r="B44" s="225"/>
      <c r="C44" s="233"/>
      <c r="D44" s="234"/>
      <c r="E44" s="244"/>
      <c r="F44" s="165" t="s">
        <v>154</v>
      </c>
      <c r="G44" s="27" t="s">
        <v>90</v>
      </c>
      <c r="H44" s="25"/>
      <c r="I44" s="31" t="s">
        <v>40</v>
      </c>
      <c r="J44" s="17"/>
      <c r="K44" s="166" t="s">
        <v>41</v>
      </c>
      <c r="L44" s="22">
        <v>12</v>
      </c>
      <c r="M44" s="159">
        <v>95</v>
      </c>
      <c r="N44" s="160">
        <v>25</v>
      </c>
      <c r="O44" s="18"/>
      <c r="P44" s="175"/>
      <c r="Q44" s="176"/>
      <c r="R44" s="177"/>
      <c r="S44" s="49">
        <f>IF(OR(N44="",K44=Paramétrage!$C$10,K44=Paramétrage!$C$13,K44=Paramétrage!$C$17,K44=Paramétrage!$C$20,K44=Paramétrage!$C$24,K44=Paramétrage!$C$27,AND(K44&lt;&gt;Paramétrage!$C$9,O44="Mut+ext")),0,ROUNDUP(M44/N44,0))</f>
        <v>4</v>
      </c>
      <c r="T44" s="256">
        <f>IF(OR(K44="",O44="Mut+ext"),0,IF(VLOOKUP(K44,Paramétrage!$C$6:$E$29,2,0)=0,0,IF(N44="","saisir capacité",L44*S44*VLOOKUP(K44,Paramétrage!$C$6:$E$29,2,0))))</f>
        <v>48</v>
      </c>
      <c r="U44" s="230"/>
      <c r="V44" s="257">
        <f t="shared" si="9"/>
        <v>48</v>
      </c>
      <c r="W44" s="50">
        <f>IF(OR(K44="",O44="Mut+ext"),0,IF(ISERROR(U44+T44*VLOOKUP(K44,Paramétrage!$C$6:$E$29,3,0))=TRUE,V44,U44+T44*VLOOKUP(K44,Paramétrage!$C$6:$E$29,3,0)))</f>
        <v>48</v>
      </c>
      <c r="X44" s="178"/>
      <c r="Y44" s="176"/>
      <c r="Z44" s="179"/>
      <c r="AA44" s="152" t="s">
        <v>83</v>
      </c>
      <c r="AB44" s="19"/>
      <c r="AC44" s="33">
        <f>IF(F44="",0,IF(I44="",0,IF(SUMIF($F$38:$F$56,F44,$M$38:$M$56)=0,0,IF(OR(J44="",I44="obligatoire"),AD44/SUMIF($F$38:$F$56,F44,$M$38:$M$56),AD44/(SUMIF($F$38:$F$56,F44,$M$38:$M$56)/J44)))))</f>
        <v>7.354838709677419</v>
      </c>
      <c r="AD44" s="232">
        <f t="shared" si="8"/>
        <v>1140</v>
      </c>
    </row>
    <row r="45" spans="1:30">
      <c r="A45" s="217"/>
      <c r="B45" s="225"/>
      <c r="C45" s="233"/>
      <c r="D45" s="234"/>
      <c r="E45" s="244"/>
      <c r="F45" s="165" t="s">
        <v>95</v>
      </c>
      <c r="G45" s="27" t="s">
        <v>91</v>
      </c>
      <c r="H45" s="25"/>
      <c r="I45" s="31" t="s">
        <v>60</v>
      </c>
      <c r="J45" s="17"/>
      <c r="K45" s="166" t="s">
        <v>41</v>
      </c>
      <c r="L45" s="22">
        <v>10</v>
      </c>
      <c r="M45" s="159">
        <v>95</v>
      </c>
      <c r="N45" s="160">
        <v>25</v>
      </c>
      <c r="O45" s="18"/>
      <c r="P45" s="175"/>
      <c r="Q45" s="176"/>
      <c r="R45" s="177"/>
      <c r="S45" s="49">
        <f>IF(OR(N45="",K45=Paramétrage!$C$10,K45=Paramétrage!$C$13,K45=Paramétrage!$C$17,K45=Paramétrage!$C$20,K45=Paramétrage!$C$24,K45=Paramétrage!$C$27,AND(K45&lt;&gt;Paramétrage!$C$9,O45="Mut+ext")),0,ROUNDUP(M45/N45,0))</f>
        <v>4</v>
      </c>
      <c r="T45" s="256">
        <f>IF(OR(K45="",O45="Mut+ext"),0,IF(VLOOKUP(K45,Paramétrage!$C$6:$E$29,2,0)=0,0,IF(N45="","saisir capacité",L45*S45*VLOOKUP(K45,Paramétrage!$C$6:$E$29,2,0))))</f>
        <v>40</v>
      </c>
      <c r="U45" s="230"/>
      <c r="V45" s="257">
        <f t="shared" si="9"/>
        <v>40</v>
      </c>
      <c r="W45" s="50">
        <f>IF(OR(K45="",O45="Mut+ext"),0,IF(ISERROR(U45+T45*VLOOKUP(K45,Paramétrage!$C$6:$E$29,3,0))=TRUE,V45,U45+T45*VLOOKUP(K45,Paramétrage!$C$6:$E$29,3,0)))</f>
        <v>40</v>
      </c>
      <c r="X45" s="178"/>
      <c r="Y45" s="176"/>
      <c r="Z45" s="179"/>
      <c r="AA45" s="152" t="s">
        <v>86</v>
      </c>
      <c r="AB45" s="19"/>
      <c r="AC45" s="33">
        <f>IF(F45="",0,IF(I45="",0,IF(SUMIF($F$38:$F$56,F45,$M$38:$M$56)=0,0,IF(OR(J45="",I45="obligatoire"),AD45/SUMIF($F$38:$F$56,F45,$M$38:$M$56),AD45/(SUMIF($F$38:$F$56,F45,$M$38:$M$56)/J45)))))</f>
        <v>6.129032258064516</v>
      </c>
      <c r="AD45" s="232">
        <f t="shared" si="8"/>
        <v>950</v>
      </c>
    </row>
    <row r="46" spans="1:30">
      <c r="A46" s="217"/>
      <c r="B46" s="225"/>
      <c r="C46" s="233"/>
      <c r="D46" s="234"/>
      <c r="E46" s="244"/>
      <c r="F46" s="165" t="s">
        <v>97</v>
      </c>
      <c r="G46" s="27" t="s">
        <v>92</v>
      </c>
      <c r="H46" s="25"/>
      <c r="I46" s="31" t="s">
        <v>60</v>
      </c>
      <c r="J46" s="17"/>
      <c r="K46" s="166" t="s">
        <v>41</v>
      </c>
      <c r="L46" s="22">
        <v>10</v>
      </c>
      <c r="M46" s="159">
        <v>95</v>
      </c>
      <c r="N46" s="160">
        <v>25</v>
      </c>
      <c r="O46" s="18"/>
      <c r="P46" s="163"/>
      <c r="Q46" s="152"/>
      <c r="R46" s="164"/>
      <c r="S46" s="49"/>
      <c r="T46" s="256"/>
      <c r="U46" s="230"/>
      <c r="V46" s="257"/>
      <c r="W46" s="50"/>
      <c r="X46" s="161"/>
      <c r="Y46" s="152"/>
      <c r="Z46" s="162"/>
      <c r="AA46" s="152"/>
      <c r="AB46" s="19"/>
      <c r="AC46" s="33"/>
      <c r="AD46" s="232"/>
    </row>
    <row r="47" spans="1:30">
      <c r="A47" s="217"/>
      <c r="B47" s="225"/>
      <c r="C47" s="233"/>
      <c r="D47" s="234"/>
      <c r="E47" s="244"/>
      <c r="F47" s="165"/>
      <c r="G47" s="27"/>
      <c r="H47" s="25"/>
      <c r="I47" s="31"/>
      <c r="J47" s="17"/>
      <c r="K47" s="166"/>
      <c r="L47" s="22"/>
      <c r="M47" s="159"/>
      <c r="N47" s="160"/>
      <c r="O47" s="18"/>
      <c r="P47" s="175"/>
      <c r="Q47" s="176"/>
      <c r="R47" s="177"/>
      <c r="S47" s="49">
        <f>IF(OR(N47="",K47=Paramétrage!$C$10,K47=Paramétrage!$C$13,K47=Paramétrage!$C$17,K47=Paramétrage!$C$20,K47=Paramétrage!$C$24,K47=Paramétrage!$C$27,AND(K47&lt;&gt;Paramétrage!$C$9,O47="Mut+ext")),0,ROUNDUP(M47/N47,0))</f>
        <v>0</v>
      </c>
      <c r="T47" s="256">
        <f>IF(OR(K47="",O47="Mut+ext"),0,IF(VLOOKUP(K47,Paramétrage!$C$6:$E$29,2,0)=0,0,IF(N47="","saisir capacité",L47*S47*VLOOKUP(K47,Paramétrage!$C$6:$E$29,2,0))))</f>
        <v>0</v>
      </c>
      <c r="U47" s="230"/>
      <c r="V47" s="257">
        <f t="shared" si="9"/>
        <v>0</v>
      </c>
      <c r="W47" s="50">
        <f>IF(OR(K47="",O47="Mut+ext"),0,IF(ISERROR(U47+T47*VLOOKUP(K47,Paramétrage!$C$6:$E$29,3,0))=TRUE,V47,U47+T47*VLOOKUP(K47,Paramétrage!$C$6:$E$29,3,0)))</f>
        <v>0</v>
      </c>
      <c r="X47" s="178"/>
      <c r="Y47" s="176"/>
      <c r="Z47" s="179"/>
      <c r="AA47" s="152"/>
      <c r="AB47" s="19"/>
      <c r="AC47" s="33">
        <f>IF(F47="",0,IF(I47="",0,IF(SUMIF($F$38:$F$56,F47,$M$38:$M$56)=0,0,IF(OR(J47="",I47="obligatoire"),AD47/SUMIF($F$38:$F$56,F47,$M$38:$M$56),AD47/(SUMIF($F$38:$F$56,F47,$M$38:$M$56)/J47)))))</f>
        <v>0</v>
      </c>
      <c r="AD47" s="232">
        <f t="shared" si="8"/>
        <v>0</v>
      </c>
    </row>
    <row r="48" spans="1:30">
      <c r="A48" s="217"/>
      <c r="B48" s="225"/>
      <c r="C48" s="233"/>
      <c r="D48" s="234"/>
      <c r="E48" s="244"/>
      <c r="F48" s="165" t="s">
        <v>152</v>
      </c>
      <c r="G48" s="27" t="s">
        <v>156</v>
      </c>
      <c r="H48" s="25"/>
      <c r="I48" s="31" t="s">
        <v>40</v>
      </c>
      <c r="J48" s="17"/>
      <c r="K48" s="166" t="s">
        <v>54</v>
      </c>
      <c r="L48" s="22">
        <v>22</v>
      </c>
      <c r="M48" s="159">
        <v>20</v>
      </c>
      <c r="N48" s="160">
        <v>350</v>
      </c>
      <c r="O48" s="18" t="s">
        <v>78</v>
      </c>
      <c r="P48" s="175"/>
      <c r="Q48" s="176"/>
      <c r="R48" s="177"/>
      <c r="S48" s="49">
        <f>IF(OR(N48="",K48=Paramétrage!$C$10,K48=Paramétrage!$C$13,K48=Paramétrage!$C$17,K48=Paramétrage!$C$20,K48=Paramétrage!$C$24,K48=Paramétrage!$C$27,AND(K48&lt;&gt;Paramétrage!$C$9,O48="Mut+ext")),0,ROUNDUP(M48/N48,0))</f>
        <v>0</v>
      </c>
      <c r="T48" s="256">
        <f>IF(OR(K48="",O48="Mut+ext"),0,IF(VLOOKUP(K48,Paramétrage!$C$6:$E$29,2,0)=0,0,IF(N48="","saisir capacité",L48*S48*VLOOKUP(K48,Paramétrage!$C$6:$E$29,2,0))))</f>
        <v>0</v>
      </c>
      <c r="U48" s="230"/>
      <c r="V48" s="257">
        <f t="shared" si="9"/>
        <v>0</v>
      </c>
      <c r="W48" s="50">
        <f>IF(OR(K48="",O48="Mut+ext"),0,IF(ISERROR(U48+T48*VLOOKUP(K48,Paramétrage!$C$6:$E$29,3,0))=TRUE,V48,U48+T48*VLOOKUP(K48,Paramétrage!$C$6:$E$29,3,0)))</f>
        <v>0</v>
      </c>
      <c r="X48" s="178"/>
      <c r="Y48" s="176"/>
      <c r="Z48" s="179"/>
      <c r="AA48" s="152" t="s">
        <v>80</v>
      </c>
      <c r="AB48" s="19"/>
      <c r="AC48" s="33">
        <f>IF(F48="",0,IF(I48="",0,IF(SUMIF($F$38:$F$56,F48,$M$38:$M$56)=0,0,IF(OR(J48="",I48="obligatoire"),AD48/SUMIF($F$38:$F$56,F48,$M$38:$M$56),AD48/(SUMIF($F$38:$F$56,F48,$M$38:$M$56)/J48)))))</f>
        <v>2.838709677419355</v>
      </c>
      <c r="AD48" s="232">
        <f t="shared" si="8"/>
        <v>440</v>
      </c>
    </row>
    <row r="49" spans="1:30">
      <c r="A49" s="217"/>
      <c r="B49" s="225"/>
      <c r="C49" s="233"/>
      <c r="D49" s="234"/>
      <c r="E49" s="244"/>
      <c r="F49" s="165" t="s">
        <v>154</v>
      </c>
      <c r="G49" s="27" t="s">
        <v>94</v>
      </c>
      <c r="H49" s="25"/>
      <c r="I49" s="31" t="s">
        <v>40</v>
      </c>
      <c r="J49" s="17"/>
      <c r="K49" s="166" t="s">
        <v>41</v>
      </c>
      <c r="L49" s="22">
        <v>12</v>
      </c>
      <c r="M49" s="159">
        <v>20</v>
      </c>
      <c r="N49" s="160">
        <v>25</v>
      </c>
      <c r="O49" s="18"/>
      <c r="P49" s="175"/>
      <c r="Q49" s="176"/>
      <c r="R49" s="177"/>
      <c r="S49" s="49">
        <f>IF(OR(N49="",K49=Paramétrage!$C$10,K49=Paramétrage!$C$13,K49=Paramétrage!$C$17,K49=Paramétrage!$C$20,K49=Paramétrage!$C$24,K49=Paramétrage!$C$27,AND(K49&lt;&gt;Paramétrage!$C$9,O49="Mut+ext")),0,ROUNDUP(M49/N49,0))</f>
        <v>1</v>
      </c>
      <c r="T49" s="256">
        <f>IF(OR(K49="",O49="Mut+ext"),0,IF(VLOOKUP(K49,Paramétrage!$C$6:$E$29,2,0)=0,0,IF(N49="","saisir capacité",L49*S49*VLOOKUP(K49,Paramétrage!$C$6:$E$29,2,0))))</f>
        <v>12</v>
      </c>
      <c r="U49" s="230"/>
      <c r="V49" s="257">
        <f t="shared" si="9"/>
        <v>12</v>
      </c>
      <c r="W49" s="50">
        <f>IF(OR(K49="",O49="Mut+ext"),0,IF(ISERROR(U49+T49*VLOOKUP(K49,Paramétrage!$C$6:$E$29,3,0))=TRUE,V49,U49+T49*VLOOKUP(K49,Paramétrage!$C$6:$E$29,3,0)))</f>
        <v>12</v>
      </c>
      <c r="X49" s="178"/>
      <c r="Y49" s="176"/>
      <c r="Z49" s="179"/>
      <c r="AA49" s="152" t="s">
        <v>83</v>
      </c>
      <c r="AB49" s="19"/>
      <c r="AC49" s="33">
        <f>IF(F49="",0,IF(I49="",0,IF(SUMIF($F$38:$F$56,F49,$M$38:$M$56)=0,0,IF(OR(J49="",I49="obligatoire"),AD49/SUMIF($F$38:$F$56,F49,$M$38:$M$56),AD49/(SUMIF($F$38:$F$56,F49,$M$38:$M$56)/J49)))))</f>
        <v>1.5483870967741935</v>
      </c>
      <c r="AD49" s="232">
        <f t="shared" si="8"/>
        <v>240</v>
      </c>
    </row>
    <row r="50" spans="1:30" ht="15.75" customHeight="1">
      <c r="A50" s="217"/>
      <c r="B50" s="225"/>
      <c r="C50" s="233"/>
      <c r="D50" s="234"/>
      <c r="E50" s="244"/>
      <c r="F50" s="165" t="s">
        <v>95</v>
      </c>
      <c r="G50" s="27" t="s">
        <v>96</v>
      </c>
      <c r="H50" s="25"/>
      <c r="I50" s="31" t="s">
        <v>60</v>
      </c>
      <c r="J50" s="17"/>
      <c r="K50" s="166" t="s">
        <v>41</v>
      </c>
      <c r="L50" s="22">
        <v>10</v>
      </c>
      <c r="M50" s="159">
        <v>20</v>
      </c>
      <c r="N50" s="160">
        <v>25</v>
      </c>
      <c r="O50" s="18"/>
      <c r="P50" s="175"/>
      <c r="Q50" s="176"/>
      <c r="R50" s="177"/>
      <c r="S50" s="49">
        <f>IF(OR(N50="",K50=Paramétrage!$C$10,K50=Paramétrage!$C$13,K50=Paramétrage!$C$17,K50=Paramétrage!$C$20,K50=Paramétrage!$C$24,K50=Paramétrage!$C$27,AND(K50&lt;&gt;Paramétrage!$C$9,O50="Mut+ext")),0,ROUNDUP(M50/N50,0))</f>
        <v>1</v>
      </c>
      <c r="T50" s="256">
        <f>IF(OR(K50="",O50="Mut+ext"),0,IF(VLOOKUP(K50,Paramétrage!$C$6:$E$29,2,0)=0,0,IF(N50="","saisir capacité",L50*S50*VLOOKUP(K50,Paramétrage!$C$6:$E$29,2,0))))</f>
        <v>10</v>
      </c>
      <c r="U50" s="230"/>
      <c r="V50" s="257">
        <f t="shared" si="9"/>
        <v>10</v>
      </c>
      <c r="W50" s="50">
        <f>IF(OR(K50="",O50="Mut+ext"),0,IF(ISERROR(U50+T50*VLOOKUP(K50,Paramétrage!$C$6:$E$29,3,0))=TRUE,V50,U50+T50*VLOOKUP(K50,Paramétrage!$C$6:$E$29,3,0)))</f>
        <v>10</v>
      </c>
      <c r="X50" s="178"/>
      <c r="Y50" s="176"/>
      <c r="Z50" s="179"/>
      <c r="AA50" s="152" t="s">
        <v>86</v>
      </c>
      <c r="AB50" s="19"/>
      <c r="AC50" s="33">
        <f>IF(F50="",0,IF(I50="",0,IF(SUMIF($F$38:$F$56,F50,$M$38:$M$56)=0,0,IF(OR(J50="",I50="obligatoire"),AD50/SUMIF($F$38:$F$56,F50,$M$38:$M$56),AD50/(SUMIF($F$38:$F$56,F50,$M$38:$M$56)/J50)))))</f>
        <v>1.2903225806451613</v>
      </c>
      <c r="AD50" s="232">
        <f t="shared" si="8"/>
        <v>200</v>
      </c>
    </row>
    <row r="51" spans="1:30" ht="15.75" customHeight="1">
      <c r="A51" s="217"/>
      <c r="B51" s="225"/>
      <c r="C51" s="233"/>
      <c r="D51" s="234"/>
      <c r="E51" s="244"/>
      <c r="F51" s="165" t="s">
        <v>97</v>
      </c>
      <c r="G51" s="27" t="s">
        <v>98</v>
      </c>
      <c r="H51" s="25"/>
      <c r="I51" s="31" t="s">
        <v>60</v>
      </c>
      <c r="J51" s="17"/>
      <c r="K51" s="166" t="s">
        <v>41</v>
      </c>
      <c r="L51" s="22">
        <v>10</v>
      </c>
      <c r="M51" s="236">
        <v>20</v>
      </c>
      <c r="N51" s="160">
        <v>25</v>
      </c>
      <c r="O51" s="18"/>
      <c r="P51" s="163"/>
      <c r="Q51" s="152"/>
      <c r="R51" s="164"/>
      <c r="S51" s="49"/>
      <c r="T51" s="256"/>
      <c r="U51" s="230"/>
      <c r="V51" s="257"/>
      <c r="W51" s="50"/>
      <c r="X51" s="161"/>
      <c r="Y51" s="152"/>
      <c r="Z51" s="162"/>
      <c r="AA51" s="152"/>
      <c r="AB51" s="19"/>
      <c r="AC51" s="33"/>
      <c r="AD51" s="232"/>
    </row>
    <row r="52" spans="1:30" ht="15.75" customHeight="1">
      <c r="A52" s="217"/>
      <c r="B52" s="225"/>
      <c r="C52" s="233"/>
      <c r="D52" s="234"/>
      <c r="E52" s="244"/>
      <c r="F52" s="165"/>
      <c r="G52" s="27"/>
      <c r="H52" s="25"/>
      <c r="I52" s="31"/>
      <c r="J52" s="17"/>
      <c r="K52" s="166"/>
      <c r="L52" s="21"/>
      <c r="M52" s="236"/>
      <c r="N52" s="160"/>
      <c r="O52" s="18"/>
      <c r="P52" s="175"/>
      <c r="Q52" s="176"/>
      <c r="R52" s="177"/>
      <c r="S52" s="49">
        <f>IF(OR(N52="",K52=Paramétrage!$C$10,K52=Paramétrage!$C$13,K52=Paramétrage!$C$17,K52=Paramétrage!$C$20,K52=Paramétrage!$C$24,K52=Paramétrage!$C$27,AND(K52&lt;&gt;Paramétrage!$C$9,O52="Mut+ext")),0,ROUNDUP(M52/N52,0))</f>
        <v>0</v>
      </c>
      <c r="T52" s="256">
        <f>IF(OR(K52="",O52="Mut+ext"),0,IF(VLOOKUP(K52,Paramétrage!$C$6:$E$29,2,0)=0,0,IF(N52="","saisir capacité",L52*S52*VLOOKUP(K52,Paramétrage!$C$6:$E$29,2,0))))</f>
        <v>0</v>
      </c>
      <c r="U52" s="230"/>
      <c r="V52" s="257">
        <f t="shared" si="9"/>
        <v>0</v>
      </c>
      <c r="W52" s="50">
        <f>IF(OR(K52="",O52="Mut+ext"),0,IF(ISERROR(U52+T52*VLOOKUP(K52,Paramétrage!$C$6:$E$29,3,0))=TRUE,V52,U52+T52*VLOOKUP(K52,Paramétrage!$C$6:$E$29,3,0)))</f>
        <v>0</v>
      </c>
      <c r="X52" s="178"/>
      <c r="Y52" s="176"/>
      <c r="Z52" s="179"/>
      <c r="AA52" s="152"/>
      <c r="AB52" s="19"/>
      <c r="AC52" s="33">
        <f>IF(F52="",0,IF(I52="",0,IF(SUMIF($F$38:$F$56,F52,$M$38:$M$56)=0,0,IF(OR(J52="",I52="obligatoire"),AD52/SUMIF($F$38:$F$56,F52,$M$38:$M$56),AD52/(SUMIF($F$38:$F$56,F52,$M$38:$M$56)/J52)))))</f>
        <v>0</v>
      </c>
      <c r="AD52" s="232">
        <f t="shared" si="8"/>
        <v>0</v>
      </c>
    </row>
    <row r="53" spans="1:30" ht="15.75" customHeight="1">
      <c r="A53" s="217"/>
      <c r="B53" s="225"/>
      <c r="C53" s="233"/>
      <c r="D53" s="234"/>
      <c r="E53" s="244"/>
      <c r="F53" s="165" t="s">
        <v>157</v>
      </c>
      <c r="G53" s="27" t="s">
        <v>112</v>
      </c>
      <c r="H53" s="25"/>
      <c r="I53" s="31" t="s">
        <v>40</v>
      </c>
      <c r="J53" s="17">
        <v>1</v>
      </c>
      <c r="K53" s="166" t="s">
        <v>54</v>
      </c>
      <c r="L53" s="22">
        <v>10</v>
      </c>
      <c r="M53" s="159">
        <v>155</v>
      </c>
      <c r="N53" s="160">
        <v>500</v>
      </c>
      <c r="O53" s="18" t="s">
        <v>78</v>
      </c>
      <c r="P53" s="175" t="s">
        <v>148</v>
      </c>
      <c r="Q53" s="176"/>
      <c r="R53" s="177"/>
      <c r="S53" s="49">
        <f>IF(OR(N53="",K53=Paramétrage!$C$10,K53=Paramétrage!$C$13,K53=Paramétrage!$C$17,K53=Paramétrage!$C$20,K53=Paramétrage!$C$24,K53=Paramétrage!$C$27,AND(K53&lt;&gt;Paramétrage!$C$9,O53="Mut+ext")),0,ROUNDUP(M53/N53,0))</f>
        <v>0</v>
      </c>
      <c r="T53" s="256">
        <f>IF(OR(K53="",O53="Mut+ext"),0,IF(VLOOKUP(K53,Paramétrage!$C$6:$E$29,2,0)=0,0,IF(N53="","saisir capacité",L53*S53*VLOOKUP(K53,Paramétrage!$C$6:$E$29,2,0))))</f>
        <v>0</v>
      </c>
      <c r="U53" s="230"/>
      <c r="V53" s="257">
        <f t="shared" si="7"/>
        <v>0</v>
      </c>
      <c r="W53" s="50">
        <f>IF(OR(K53="",O53="Mut+ext"),0,IF(ISERROR(U53+T53*VLOOKUP(K53,Paramétrage!$C$6:$E$29,3,0))=TRUE,V53,U53+T53*VLOOKUP(K53,Paramétrage!$C$6:$E$29,3,0)))</f>
        <v>0</v>
      </c>
      <c r="X53" s="178"/>
      <c r="Y53" s="176"/>
      <c r="Z53" s="179"/>
      <c r="AA53" s="152" t="s">
        <v>80</v>
      </c>
      <c r="AB53" s="19"/>
      <c r="AC53" s="33">
        <f>IF(F53="",0,IF(I53="",0,IF(SUMIF($F$38:$F$56,F53,$M$38:$M$56)=0,0,IF(OR(J53="",I53="obligatoire"),AD53/SUMIF($F$38:$F$56,F53,$M$38:$M$56),AD53/(SUMIF($F$38:$F$56,F53,$M$38:$M$56)/J53)))))</f>
        <v>10</v>
      </c>
      <c r="AD53" s="232">
        <f t="shared" si="8"/>
        <v>1550</v>
      </c>
    </row>
    <row r="54" spans="1:30">
      <c r="A54" s="217"/>
      <c r="B54" s="225"/>
      <c r="C54" s="233"/>
      <c r="D54" s="234"/>
      <c r="E54" s="244"/>
      <c r="F54" s="165"/>
      <c r="G54" s="67"/>
      <c r="H54" s="25"/>
      <c r="I54" s="24"/>
      <c r="J54" s="17"/>
      <c r="K54" s="166"/>
      <c r="L54" s="21"/>
      <c r="M54" s="269"/>
      <c r="N54" s="160"/>
      <c r="O54" s="18"/>
      <c r="P54" s="175"/>
      <c r="Q54" s="176"/>
      <c r="R54" s="177"/>
      <c r="S54" s="49">
        <f>IF(OR(N54="",K54=Paramétrage!$C$10,K54=Paramétrage!$C$13,K54=Paramétrage!$C$17,K54=Paramétrage!$C$20,K54=Paramétrage!$C$24,K54=Paramétrage!$C$27,AND(K54&lt;&gt;Paramétrage!$C$9,O54="Mut+ext")),0,ROUNDUP(M54/N54,0))</f>
        <v>0</v>
      </c>
      <c r="T54" s="256">
        <f>IF(OR(K54="",O54="Mut+ext"),0,IF(VLOOKUP(K54,Paramétrage!$C$6:$E$29,2,0)=0,0,IF(N54="","saisir capacité",L54*S54*VLOOKUP(K54,Paramétrage!$C$6:$E$29,2,0))))</f>
        <v>0</v>
      </c>
      <c r="U54" s="230"/>
      <c r="V54" s="257">
        <f t="shared" si="7"/>
        <v>0</v>
      </c>
      <c r="W54" s="50">
        <f>IF(OR(K54="",O54="Mut+ext"),0,IF(ISERROR(U54+T54*VLOOKUP(K54,Paramétrage!$C$6:$E$29,3,0))=TRUE,V54,U54+T54*VLOOKUP(K54,Paramétrage!$C$6:$E$29,3,0)))</f>
        <v>0</v>
      </c>
      <c r="X54" s="178"/>
      <c r="Y54" s="176"/>
      <c r="Z54" s="179"/>
      <c r="AA54" s="152"/>
      <c r="AB54" s="19"/>
      <c r="AC54" s="33">
        <f>IF(F54="",0,IF(I54="",0,IF(SUMIF($F$38:$F$56,F54,$M$38:$M$56)=0,0,IF(OR(J54="",I54="obligatoire"),AD54/SUMIF($F$38:$F$56,F54,$M$38:$M$56),AD54/(SUMIF($F$38:$F$56,F54,$M$38:$M$56)/J54)))))</f>
        <v>0</v>
      </c>
      <c r="AD54" s="232">
        <f t="shared" si="8"/>
        <v>0</v>
      </c>
    </row>
    <row r="55" spans="1:30">
      <c r="A55" s="217"/>
      <c r="B55" s="225"/>
      <c r="C55" s="233"/>
      <c r="D55" s="234"/>
      <c r="E55" s="244"/>
      <c r="F55" s="165"/>
      <c r="G55" s="27"/>
      <c r="H55" s="25"/>
      <c r="I55" s="31"/>
      <c r="J55" s="17"/>
      <c r="K55" s="166"/>
      <c r="L55" s="22"/>
      <c r="M55" s="159"/>
      <c r="N55" s="160"/>
      <c r="O55" s="18"/>
      <c r="P55" s="175"/>
      <c r="Q55" s="176"/>
      <c r="R55" s="177"/>
      <c r="S55" s="49">
        <f>IF(OR(N55="",K55=Paramétrage!$C$10,K55=Paramétrage!$C$13,K55=Paramétrage!$C$17,K55=Paramétrage!$C$20,K55=Paramétrage!$C$24,K55=Paramétrage!$C$27,AND(K55&lt;&gt;Paramétrage!$C$9,O55="Mut+ext")),0,ROUNDUP(M55/N55,0))</f>
        <v>0</v>
      </c>
      <c r="T55" s="256">
        <f>IF(OR(K55="",O55="Mut+ext"),0,IF(VLOOKUP(K55,Paramétrage!$C$6:$E$29,2,0)=0,0,IF(N55="","saisir capacité",L55*S55*VLOOKUP(K55,Paramétrage!$C$6:$E$29,2,0))))</f>
        <v>0</v>
      </c>
      <c r="U55" s="230"/>
      <c r="V55" s="257">
        <f t="shared" si="7"/>
        <v>0</v>
      </c>
      <c r="W55" s="50">
        <f>IF(OR(K55="",O55="Mut+ext"),0,IF(ISERROR(U55+T55*VLOOKUP(K55,Paramétrage!$C$6:$E$29,3,0))=TRUE,V55,U55+T55*VLOOKUP(K55,Paramétrage!$C$6:$E$29,3,0)))</f>
        <v>0</v>
      </c>
      <c r="X55" s="178"/>
      <c r="Y55" s="176"/>
      <c r="Z55" s="179"/>
      <c r="AA55" s="152"/>
      <c r="AB55" s="19"/>
      <c r="AC55" s="33">
        <f>IF(F55="",0,IF(I55="",0,IF(SUMIF($F$38:$F$56,F55,$M$38:$M$56)=0,0,IF(OR(J55="",I55="obligatoire"),AD55/SUMIF($F$38:$F$56,F55,$M$38:$M$56),AD55/(SUMIF($F$38:$F$56,F55,$M$38:$M$56)/J55)))))</f>
        <v>0</v>
      </c>
      <c r="AD55" s="232">
        <f t="shared" si="8"/>
        <v>0</v>
      </c>
    </row>
    <row r="56" spans="1:30">
      <c r="A56" s="217"/>
      <c r="B56" s="225"/>
      <c r="C56" s="233"/>
      <c r="D56" s="234"/>
      <c r="E56" s="261"/>
      <c r="F56" s="165"/>
      <c r="G56" s="67"/>
      <c r="H56" s="25"/>
      <c r="I56" s="24"/>
      <c r="J56" s="17"/>
      <c r="K56" s="166"/>
      <c r="L56" s="21"/>
      <c r="M56" s="236"/>
      <c r="N56" s="160"/>
      <c r="O56" s="18"/>
      <c r="P56" s="175"/>
      <c r="Q56" s="176"/>
      <c r="R56" s="177"/>
      <c r="S56" s="49">
        <f>IF(OR(N56="",K56=Paramétrage!$C$10,K56=Paramétrage!$C$13,K56=Paramétrage!$C$17,K56=Paramétrage!$C$20,K56=Paramétrage!$C$24,K56=Paramétrage!$C$27,AND(K56&lt;&gt;Paramétrage!$C$9,O56="Mut+ext")),0,ROUNDUP(M56/N56,0))</f>
        <v>0</v>
      </c>
      <c r="T56" s="256">
        <f>IF(OR(K56="",O56="Mut+ext"),0,IF(VLOOKUP(K56,Paramétrage!$C$6:$E$29,2,0)=0,0,IF(N56="","saisir capacité",L56*S56*VLOOKUP(K56,Paramétrage!$C$6:$E$29,2,0))))</f>
        <v>0</v>
      </c>
      <c r="U56" s="230"/>
      <c r="V56" s="257">
        <f t="shared" si="7"/>
        <v>0</v>
      </c>
      <c r="W56" s="50">
        <f>IF(OR(K56="",O56="Mut+ext"),0,IF(ISERROR(U56+T56*VLOOKUP(K56,Paramétrage!$C$6:$E$29,3,0))=TRUE,V56,U56+T56*VLOOKUP(K56,Paramétrage!$C$6:$E$29,3,0)))</f>
        <v>0</v>
      </c>
      <c r="X56" s="178"/>
      <c r="Y56" s="176"/>
      <c r="Z56" s="179"/>
      <c r="AA56" s="152"/>
      <c r="AB56" s="19"/>
      <c r="AC56" s="33">
        <f>IF(F56="",0,IF(I56="",0,IF(SUMIF($F$38:$F$56,F56,$M$38:$M$56)=0,0,IF(OR(J56="",I56="obligatoire"),AD56/SUMIF($F$38:$F$56,F56,$M$38:$M$56),AD56/(SUMIF($F$38:$F$56,F56,$M$38:$M$56)/J56)))))</f>
        <v>0</v>
      </c>
      <c r="AD56" s="232">
        <f t="shared" si="8"/>
        <v>0</v>
      </c>
    </row>
    <row r="57" spans="1:30">
      <c r="A57" s="217"/>
      <c r="B57" s="225"/>
      <c r="C57" s="262"/>
      <c r="D57" s="263"/>
      <c r="E57" s="264"/>
      <c r="F57" s="264"/>
      <c r="G57" s="74"/>
      <c r="H57" s="66"/>
      <c r="I57" s="75"/>
      <c r="J57" s="42"/>
      <c r="K57" s="265"/>
      <c r="L57" s="76">
        <f>AC57</f>
        <v>53.999999999999986</v>
      </c>
      <c r="M57" s="266"/>
      <c r="N57" s="266"/>
      <c r="O57" s="45"/>
      <c r="P57" s="43"/>
      <c r="Q57" s="43"/>
      <c r="R57" s="44"/>
      <c r="S57" s="60"/>
      <c r="T57" s="267">
        <f>SUM(T38:T56)</f>
        <v>154</v>
      </c>
      <c r="U57" s="265">
        <f>SUM(U38:U56)</f>
        <v>0</v>
      </c>
      <c r="V57" s="268">
        <f>SUM(V38:V56)</f>
        <v>154</v>
      </c>
      <c r="W57" s="46">
        <f>SUM(W38:W56)</f>
        <v>154</v>
      </c>
      <c r="X57" s="61"/>
      <c r="Y57" s="62"/>
      <c r="Z57" s="63"/>
      <c r="AA57" s="64"/>
      <c r="AB57" s="65"/>
      <c r="AC57" s="58">
        <f>SUM(AC38:AC56)</f>
        <v>53.999999999999986</v>
      </c>
      <c r="AD57" s="59">
        <f>SUM(AD38:AD56)</f>
        <v>8370</v>
      </c>
    </row>
    <row r="58" spans="1:30" ht="15.75" customHeight="1">
      <c r="A58" s="217"/>
      <c r="B58" s="225" t="s">
        <v>158</v>
      </c>
      <c r="C58" s="226"/>
      <c r="D58" s="227"/>
      <c r="E58" s="244"/>
      <c r="F58" s="165"/>
      <c r="G58" s="27"/>
      <c r="H58" s="25"/>
      <c r="I58" s="31"/>
      <c r="J58" s="17"/>
      <c r="K58" s="166"/>
      <c r="L58" s="22"/>
      <c r="M58" s="159"/>
      <c r="N58" s="160"/>
      <c r="O58" s="20"/>
      <c r="P58" s="175"/>
      <c r="Q58" s="176"/>
      <c r="R58" s="177"/>
      <c r="S58" s="49">
        <f>IF(OR(N58="",K58=Paramétrage!$C$10,K58=Paramétrage!$C$13,K58=Paramétrage!$C$17,K58=Paramétrage!$C$20,K58=Paramétrage!$C$24,K58=Paramétrage!$C$27,AND(K58&lt;&gt;Paramétrage!$C$9,O58="Mut+ext")),0,ROUNDUP(M58/N58,0))</f>
        <v>0</v>
      </c>
      <c r="T58" s="256">
        <f>IF(OR(K58="",O58="Mut+ext"),0,IF(VLOOKUP(K58,Paramétrage!$C$6:$E$29,2,0)=0,0,IF(N58="","saisir capacité",L58*S58*VLOOKUP(K58,Paramétrage!$C$6:$E$29,2,0))))</f>
        <v>0</v>
      </c>
      <c r="U58" s="230"/>
      <c r="V58" s="257">
        <f t="shared" ref="V58:V67" si="10">IF(OR(K58="",O58="Mut+ext"),0,IF(ISERROR(T58+U58)=TRUE,T58,T58+U58))</f>
        <v>0</v>
      </c>
      <c r="W58" s="50">
        <f>IF(OR(K58="",O58="Mut+ext"),0,IF(ISERROR(U58+T58*VLOOKUP(K58,Paramétrage!$C$6:$E$29,3,0))=TRUE,V58,U58+T58*VLOOKUP(K58,Paramétrage!$C$6:$E$29,3,0)))</f>
        <v>0</v>
      </c>
      <c r="X58" s="178"/>
      <c r="Y58" s="176"/>
      <c r="Z58" s="179"/>
      <c r="AA58" s="32"/>
      <c r="AB58" s="19"/>
      <c r="AC58" s="33">
        <f>IF(F58="",0,IF(I58="",0,IF(SUMIF($F$58:$F$67,F58,$M$58:$M$67)=0,0,IF(OR(J58="",I58="obligatoire"),AD58/SUMIF($F$58:$F$67,F58,$M$58:$M$67),AD58/(SUMIF($F$58:$F$67,F58,$M$58:$M$67)/J58)))))</f>
        <v>0</v>
      </c>
      <c r="AD58" s="232">
        <f>L58*M58</f>
        <v>0</v>
      </c>
    </row>
    <row r="59" spans="1:30" ht="15.75" customHeight="1">
      <c r="A59" s="217"/>
      <c r="B59" s="225"/>
      <c r="C59" s="233"/>
      <c r="D59" s="234"/>
      <c r="E59" s="244"/>
      <c r="F59" s="165"/>
      <c r="G59" s="27"/>
      <c r="H59" s="25"/>
      <c r="I59" s="31"/>
      <c r="J59" s="17"/>
      <c r="K59" s="166"/>
      <c r="L59" s="22"/>
      <c r="M59" s="159"/>
      <c r="N59" s="160"/>
      <c r="O59" s="18"/>
      <c r="P59" s="175"/>
      <c r="Q59" s="176"/>
      <c r="R59" s="177"/>
      <c r="S59" s="49">
        <f>IF(OR(N59="",K59=Paramétrage!$C$10,K59=Paramétrage!$C$13,K59=Paramétrage!$C$17,K59=Paramétrage!$C$20,K59=Paramétrage!$C$24,K59=Paramétrage!$C$27,AND(K59&lt;&gt;Paramétrage!$C$9,O59="Mut+ext")),0,ROUNDUP(M59/N59,0))</f>
        <v>0</v>
      </c>
      <c r="T59" s="256">
        <f>IF(OR(K59="",O59="Mut+ext"),0,IF(VLOOKUP(K59,Paramétrage!$C$6:$E$29,2,0)=0,0,IF(N59="","saisir capacité",L59*S59*VLOOKUP(K59,Paramétrage!$C$6:$E$29,2,0))))</f>
        <v>0</v>
      </c>
      <c r="U59" s="230"/>
      <c r="V59" s="257">
        <f t="shared" si="10"/>
        <v>0</v>
      </c>
      <c r="W59" s="50">
        <f>IF(OR(K59="",O59="Mut+ext"),0,IF(ISERROR(U59+T59*VLOOKUP(K59,Paramétrage!$C$6:$E$29,3,0))=TRUE,V59,U59+T59*VLOOKUP(K59,Paramétrage!$C$6:$E$29,3,0)))</f>
        <v>0</v>
      </c>
      <c r="X59" s="178"/>
      <c r="Y59" s="176"/>
      <c r="Z59" s="179"/>
      <c r="AA59" s="152"/>
      <c r="AB59" s="19"/>
      <c r="AC59" s="33">
        <f t="shared" ref="AC59:AC67" si="11">IF(F59="",0,IF(I59="",0,IF(SUMIF($F$58:$F$67,F59,$M$58:$M$67)=0,0,IF(OR(J59="",I59="obligatoire"),AD59/SUMIF($F$58:$F$67,F59,$M$58:$M$67),AD59/(SUMIF($F$58:$F$67,F59,$M$58:$M$67)/J59)))))</f>
        <v>0</v>
      </c>
      <c r="AD59" s="232">
        <f t="shared" ref="AD59:AD67" si="12">L59*M59</f>
        <v>0</v>
      </c>
    </row>
    <row r="60" spans="1:30">
      <c r="A60" s="217"/>
      <c r="B60" s="225"/>
      <c r="C60" s="233"/>
      <c r="D60" s="234"/>
      <c r="E60" s="244"/>
      <c r="F60" s="165"/>
      <c r="G60" s="27"/>
      <c r="H60" s="25"/>
      <c r="I60" s="31"/>
      <c r="J60" s="17"/>
      <c r="K60" s="166"/>
      <c r="L60" s="22"/>
      <c r="M60" s="159"/>
      <c r="N60" s="160"/>
      <c r="O60" s="18"/>
      <c r="P60" s="175"/>
      <c r="Q60" s="176"/>
      <c r="R60" s="177"/>
      <c r="S60" s="49">
        <f>IF(OR(N60="",K60=Paramétrage!$C$10,K60=Paramétrage!$C$13,K60=Paramétrage!$C$17,K60=Paramétrage!$C$20,K60=Paramétrage!$C$24,K60=Paramétrage!$C$27,AND(K60&lt;&gt;Paramétrage!$C$9,O60="Mut+ext")),0,ROUNDUP(M60/N60,0))</f>
        <v>0</v>
      </c>
      <c r="T60" s="256">
        <f>IF(OR(K60="",O60="Mut+ext"),0,IF(VLOOKUP(K60,Paramétrage!$C$6:$E$29,2,0)=0,0,IF(N60="","saisir capacité",L60*S60*VLOOKUP(K60,Paramétrage!$C$6:$E$29,2,0))))</f>
        <v>0</v>
      </c>
      <c r="U60" s="230"/>
      <c r="V60" s="257">
        <f t="shared" si="10"/>
        <v>0</v>
      </c>
      <c r="W60" s="50">
        <f>IF(OR(K60="",O60="Mut+ext"),0,IF(ISERROR(U60+T60*VLOOKUP(K60,Paramétrage!$C$6:$E$29,3,0))=TRUE,V60,U60+T60*VLOOKUP(K60,Paramétrage!$C$6:$E$29,3,0)))</f>
        <v>0</v>
      </c>
      <c r="X60" s="178"/>
      <c r="Y60" s="176"/>
      <c r="Z60" s="179"/>
      <c r="AA60" s="152"/>
      <c r="AB60" s="19"/>
      <c r="AC60" s="33">
        <f t="shared" si="11"/>
        <v>0</v>
      </c>
      <c r="AD60" s="232">
        <f t="shared" si="12"/>
        <v>0</v>
      </c>
    </row>
    <row r="61" spans="1:30">
      <c r="A61" s="217"/>
      <c r="B61" s="225"/>
      <c r="C61" s="233"/>
      <c r="D61" s="234"/>
      <c r="E61" s="244"/>
      <c r="F61" s="165"/>
      <c r="G61" s="27"/>
      <c r="H61" s="25"/>
      <c r="I61" s="31"/>
      <c r="J61" s="17"/>
      <c r="K61" s="166"/>
      <c r="L61" s="22"/>
      <c r="M61" s="159"/>
      <c r="N61" s="160"/>
      <c r="O61" s="18"/>
      <c r="P61" s="175"/>
      <c r="Q61" s="176"/>
      <c r="R61" s="177"/>
      <c r="S61" s="49">
        <f>IF(OR(N61="",K61=Paramétrage!$C$10,K61=Paramétrage!$C$13,K61=Paramétrage!$C$17,K61=Paramétrage!$C$20,K61=Paramétrage!$C$24,K61=Paramétrage!$C$27,AND(K61&lt;&gt;Paramétrage!$C$9,O61="Mut+ext")),0,ROUNDUP(M61/N61,0))</f>
        <v>0</v>
      </c>
      <c r="T61" s="256">
        <f>IF(OR(K61="",O61="Mut+ext"),0,IF(VLOOKUP(K61,Paramétrage!$C$6:$E$29,2,0)=0,0,IF(N61="","saisir capacité",L61*S61*VLOOKUP(K61,Paramétrage!$C$6:$E$29,2,0))))</f>
        <v>0</v>
      </c>
      <c r="U61" s="230"/>
      <c r="V61" s="257">
        <f t="shared" si="10"/>
        <v>0</v>
      </c>
      <c r="W61" s="50">
        <f>IF(OR(K61="",O61="Mut+ext"),0,IF(ISERROR(U61+T61*VLOOKUP(K61,Paramétrage!$C$6:$E$29,3,0))=TRUE,V61,U61+T61*VLOOKUP(K61,Paramétrage!$C$6:$E$29,3,0)))</f>
        <v>0</v>
      </c>
      <c r="X61" s="178"/>
      <c r="Y61" s="176"/>
      <c r="Z61" s="179"/>
      <c r="AA61" s="26"/>
      <c r="AB61" s="19"/>
      <c r="AC61" s="33">
        <f t="shared" si="11"/>
        <v>0</v>
      </c>
      <c r="AD61" s="232">
        <f t="shared" si="12"/>
        <v>0</v>
      </c>
    </row>
    <row r="62" spans="1:30">
      <c r="A62" s="217"/>
      <c r="B62" s="225"/>
      <c r="C62" s="233"/>
      <c r="D62" s="234"/>
      <c r="E62" s="244"/>
      <c r="F62" s="165"/>
      <c r="G62" s="27"/>
      <c r="H62" s="25"/>
      <c r="I62" s="31"/>
      <c r="J62" s="17"/>
      <c r="K62" s="166"/>
      <c r="L62" s="22"/>
      <c r="M62" s="159"/>
      <c r="N62" s="160"/>
      <c r="O62" s="18"/>
      <c r="P62" s="175"/>
      <c r="Q62" s="176"/>
      <c r="R62" s="177"/>
      <c r="S62" s="49">
        <f>IF(OR(N62="",K62=Paramétrage!$C$10,K62=Paramétrage!$C$13,K62=Paramétrage!$C$17,K62=Paramétrage!$C$20,K62=Paramétrage!$C$24,K62=Paramétrage!$C$27,AND(K62&lt;&gt;Paramétrage!$C$9,O62="Mut+ext")),0,ROUNDUP(M62/N62,0))</f>
        <v>0</v>
      </c>
      <c r="T62" s="256">
        <f>IF(OR(K62="",O62="Mut+ext"),0,IF(VLOOKUP(K62,Paramétrage!$C$6:$E$29,2,0)=0,0,IF(N62="","saisir capacité",L62*S62*VLOOKUP(K62,Paramétrage!$C$6:$E$29,2,0))))</f>
        <v>0</v>
      </c>
      <c r="U62" s="230"/>
      <c r="V62" s="257">
        <f t="shared" si="10"/>
        <v>0</v>
      </c>
      <c r="W62" s="50">
        <f>IF(OR(K62="",O62="Mut+ext"),0,IF(ISERROR(U62+T62*VLOOKUP(K62,Paramétrage!$C$6:$E$29,3,0))=TRUE,V62,U62+T62*VLOOKUP(K62,Paramétrage!$C$6:$E$29,3,0)))</f>
        <v>0</v>
      </c>
      <c r="X62" s="178"/>
      <c r="Y62" s="176"/>
      <c r="Z62" s="179"/>
      <c r="AA62" s="152"/>
      <c r="AB62" s="19"/>
      <c r="AC62" s="33">
        <f t="shared" si="11"/>
        <v>0</v>
      </c>
      <c r="AD62" s="232">
        <f t="shared" si="12"/>
        <v>0</v>
      </c>
    </row>
    <row r="63" spans="1:30">
      <c r="A63" s="217"/>
      <c r="B63" s="225"/>
      <c r="C63" s="233"/>
      <c r="D63" s="234"/>
      <c r="E63" s="244"/>
      <c r="F63" s="165"/>
      <c r="G63" s="67"/>
      <c r="H63" s="25"/>
      <c r="I63" s="24"/>
      <c r="J63" s="17"/>
      <c r="K63" s="166"/>
      <c r="L63" s="21"/>
      <c r="M63" s="236"/>
      <c r="N63" s="160"/>
      <c r="O63" s="18"/>
      <c r="P63" s="175"/>
      <c r="Q63" s="176"/>
      <c r="R63" s="177"/>
      <c r="S63" s="49">
        <f>IF(OR(N63="",K63=Paramétrage!$C$10,K63=Paramétrage!$C$13,K63=Paramétrage!$C$17,K63=Paramétrage!$C$20,K63=Paramétrage!$C$24,K63=Paramétrage!$C$27,AND(K63&lt;&gt;Paramétrage!$C$9,O63="Mut+ext")),0,ROUNDUP(M63/N63,0))</f>
        <v>0</v>
      </c>
      <c r="T63" s="256">
        <f>IF(OR(K63="",O63="Mut+ext"),0,IF(VLOOKUP(K63,Paramétrage!$C$6:$E$29,2,0)=0,0,IF(N63="","saisir capacité",L63*S63*VLOOKUP(K63,Paramétrage!$C$6:$E$29,2,0))))</f>
        <v>0</v>
      </c>
      <c r="U63" s="230"/>
      <c r="V63" s="257">
        <f t="shared" si="10"/>
        <v>0</v>
      </c>
      <c r="W63" s="50">
        <f>IF(OR(K63="",O63="Mut+ext"),0,IF(ISERROR(U63+T63*VLOOKUP(K63,Paramétrage!$C$6:$E$29,3,0))=TRUE,V63,U63+T63*VLOOKUP(K63,Paramétrage!$C$6:$E$29,3,0)))</f>
        <v>0</v>
      </c>
      <c r="X63" s="178"/>
      <c r="Y63" s="176"/>
      <c r="Z63" s="179"/>
      <c r="AA63" s="152"/>
      <c r="AB63" s="19"/>
      <c r="AC63" s="33">
        <f t="shared" si="11"/>
        <v>0</v>
      </c>
      <c r="AD63" s="232">
        <f t="shared" si="12"/>
        <v>0</v>
      </c>
    </row>
    <row r="64" spans="1:30">
      <c r="A64" s="217"/>
      <c r="B64" s="225"/>
      <c r="C64" s="233"/>
      <c r="D64" s="234"/>
      <c r="E64" s="244"/>
      <c r="F64" s="165"/>
      <c r="G64" s="67"/>
      <c r="H64" s="25"/>
      <c r="I64" s="24"/>
      <c r="J64" s="17"/>
      <c r="K64" s="166"/>
      <c r="L64" s="21"/>
      <c r="M64" s="159"/>
      <c r="N64" s="160"/>
      <c r="O64" s="18"/>
      <c r="P64" s="175"/>
      <c r="Q64" s="176"/>
      <c r="R64" s="177"/>
      <c r="S64" s="49">
        <f>IF(OR(N64="",K64=Paramétrage!$C$10,K64=Paramétrage!$C$13,K64=Paramétrage!$C$17,K64=Paramétrage!$C$20,K64=Paramétrage!$C$24,K64=Paramétrage!$C$27,AND(K64&lt;&gt;Paramétrage!$C$9,O64="Mut+ext")),0,ROUNDUP(M64/N64,0))</f>
        <v>0</v>
      </c>
      <c r="T64" s="256">
        <f>IF(OR(K64="",O64="Mut+ext"),0,IF(VLOOKUP(K64,Paramétrage!$C$6:$E$29,2,0)=0,0,IF(N64="","saisir capacité",L64*S64*VLOOKUP(K64,Paramétrage!$C$6:$E$29,2,0))))</f>
        <v>0</v>
      </c>
      <c r="U64" s="230"/>
      <c r="V64" s="257">
        <f t="shared" si="10"/>
        <v>0</v>
      </c>
      <c r="W64" s="50">
        <f>IF(OR(K64="",O64="Mut+ext"),0,IF(ISERROR(U64+T64*VLOOKUP(K64,Paramétrage!$C$6:$E$29,3,0))=TRUE,V64,U64+T64*VLOOKUP(K64,Paramétrage!$C$6:$E$29,3,0)))</f>
        <v>0</v>
      </c>
      <c r="X64" s="178"/>
      <c r="Y64" s="176"/>
      <c r="Z64" s="179"/>
      <c r="AA64" s="152"/>
      <c r="AB64" s="19"/>
      <c r="AC64" s="33">
        <f t="shared" si="11"/>
        <v>0</v>
      </c>
      <c r="AD64" s="232">
        <f t="shared" si="12"/>
        <v>0</v>
      </c>
    </row>
    <row r="65" spans="1:30">
      <c r="A65" s="217"/>
      <c r="B65" s="225"/>
      <c r="C65" s="233"/>
      <c r="D65" s="234"/>
      <c r="E65" s="244"/>
      <c r="F65" s="165"/>
      <c r="G65" s="27"/>
      <c r="H65" s="25"/>
      <c r="I65" s="31"/>
      <c r="J65" s="17"/>
      <c r="K65" s="166"/>
      <c r="L65" s="22"/>
      <c r="M65" s="159"/>
      <c r="N65" s="160"/>
      <c r="O65" s="18"/>
      <c r="P65" s="175"/>
      <c r="Q65" s="176"/>
      <c r="R65" s="177"/>
      <c r="S65" s="49">
        <f>IF(OR(N65="",K65=Paramétrage!$C$10,K65=Paramétrage!$C$13,K65=Paramétrage!$C$17,K65=Paramétrage!$C$20,K65=Paramétrage!$C$24,K65=Paramétrage!$C$27,AND(K65&lt;&gt;Paramétrage!$C$9,O65="Mut+ext")),0,ROUNDUP(M65/N65,0))</f>
        <v>0</v>
      </c>
      <c r="T65" s="256">
        <f>IF(OR(K65="",O65="Mut+ext"),0,IF(VLOOKUP(K65,Paramétrage!$C$6:$E$29,2,0)=0,0,IF(N65="","saisir capacité",L65*S65*VLOOKUP(K65,Paramétrage!$C$6:$E$29,2,0))))</f>
        <v>0</v>
      </c>
      <c r="U65" s="230"/>
      <c r="V65" s="257">
        <f t="shared" si="10"/>
        <v>0</v>
      </c>
      <c r="W65" s="50">
        <f>IF(OR(K65="",O65="Mut+ext"),0,IF(ISERROR(U65+T65*VLOOKUP(K65,Paramétrage!$C$6:$E$29,3,0))=TRUE,V65,U65+T65*VLOOKUP(K65,Paramétrage!$C$6:$E$29,3,0)))</f>
        <v>0</v>
      </c>
      <c r="X65" s="178"/>
      <c r="Y65" s="176"/>
      <c r="Z65" s="179"/>
      <c r="AA65" s="26"/>
      <c r="AB65" s="19"/>
      <c r="AC65" s="33">
        <f t="shared" si="11"/>
        <v>0</v>
      </c>
      <c r="AD65" s="232">
        <f t="shared" si="12"/>
        <v>0</v>
      </c>
    </row>
    <row r="66" spans="1:30">
      <c r="A66" s="217"/>
      <c r="B66" s="225"/>
      <c r="C66" s="233"/>
      <c r="D66" s="234"/>
      <c r="E66" s="244"/>
      <c r="F66" s="165"/>
      <c r="G66" s="27"/>
      <c r="H66" s="25"/>
      <c r="I66" s="31"/>
      <c r="J66" s="17"/>
      <c r="K66" s="166"/>
      <c r="L66" s="22"/>
      <c r="M66" s="159"/>
      <c r="N66" s="160"/>
      <c r="O66" s="18"/>
      <c r="P66" s="175"/>
      <c r="Q66" s="176"/>
      <c r="R66" s="177"/>
      <c r="S66" s="49">
        <f>IF(OR(N66="",K66=Paramétrage!$C$10,K66=Paramétrage!$C$13,K66=Paramétrage!$C$17,K66=Paramétrage!$C$20,K66=Paramétrage!$C$24,K66=Paramétrage!$C$27,AND(K66&lt;&gt;Paramétrage!$C$9,O66="Mut+ext")),0,ROUNDUP(M66/N66,0))</f>
        <v>0</v>
      </c>
      <c r="T66" s="256">
        <f>IF(OR(K66="",O66="Mut+ext"),0,IF(VLOOKUP(K66,Paramétrage!$C$6:$E$29,2,0)=0,0,IF(N66="","saisir capacité",L66*S66*VLOOKUP(K66,Paramétrage!$C$6:$E$29,2,0))))</f>
        <v>0</v>
      </c>
      <c r="U66" s="230"/>
      <c r="V66" s="257">
        <f t="shared" si="10"/>
        <v>0</v>
      </c>
      <c r="W66" s="50">
        <f>IF(OR(K66="",O66="Mut+ext"),0,IF(ISERROR(U66+T66*VLOOKUP(K66,Paramétrage!$C$6:$E$29,3,0))=TRUE,V66,U66+T66*VLOOKUP(K66,Paramétrage!$C$6:$E$29,3,0)))</f>
        <v>0</v>
      </c>
      <c r="X66" s="178"/>
      <c r="Y66" s="176"/>
      <c r="Z66" s="179"/>
      <c r="AA66" s="152"/>
      <c r="AB66" s="19"/>
      <c r="AC66" s="33">
        <f t="shared" si="11"/>
        <v>0</v>
      </c>
      <c r="AD66" s="232">
        <f t="shared" si="12"/>
        <v>0</v>
      </c>
    </row>
    <row r="67" spans="1:30">
      <c r="A67" s="217"/>
      <c r="B67" s="225"/>
      <c r="C67" s="233"/>
      <c r="D67" s="234"/>
      <c r="E67" s="244"/>
      <c r="F67" s="165"/>
      <c r="G67" s="67"/>
      <c r="H67" s="25"/>
      <c r="I67" s="24"/>
      <c r="J67" s="17"/>
      <c r="K67" s="166"/>
      <c r="L67" s="21"/>
      <c r="M67" s="236"/>
      <c r="N67" s="160"/>
      <c r="O67" s="18"/>
      <c r="P67" s="175"/>
      <c r="Q67" s="176"/>
      <c r="R67" s="177"/>
      <c r="S67" s="49">
        <f>IF(OR(N67="",K67=Paramétrage!$C$10,K67=Paramétrage!$C$13,K67=Paramétrage!$C$17,K67=Paramétrage!$C$20,K67=Paramétrage!$C$24,K67=Paramétrage!$C$27,AND(K67&lt;&gt;Paramétrage!$C$9,O67="Mut+ext")),0,ROUNDUP(M67/N67,0))</f>
        <v>0</v>
      </c>
      <c r="T67" s="256">
        <f>IF(OR(K67="",O67="Mut+ext"),0,IF(VLOOKUP(K67,Paramétrage!$C$6:$E$29,2,0)=0,0,IF(N67="","saisir capacité",L67*S67*VLOOKUP(K67,Paramétrage!$C$6:$E$29,2,0))))</f>
        <v>0</v>
      </c>
      <c r="U67" s="230"/>
      <c r="V67" s="257">
        <f t="shared" si="10"/>
        <v>0</v>
      </c>
      <c r="W67" s="50">
        <f>IF(OR(K67="",O67="Mut+ext"),0,IF(ISERROR(U67+T67*VLOOKUP(K67,Paramétrage!$C$6:$E$29,3,0))=TRUE,V67,U67+T67*VLOOKUP(K67,Paramétrage!$C$6:$E$29,3,0)))</f>
        <v>0</v>
      </c>
      <c r="X67" s="178"/>
      <c r="Y67" s="176"/>
      <c r="Z67" s="179"/>
      <c r="AA67" s="152"/>
      <c r="AB67" s="19"/>
      <c r="AC67" s="33">
        <f t="shared" si="11"/>
        <v>0</v>
      </c>
      <c r="AD67" s="232">
        <f t="shared" si="12"/>
        <v>0</v>
      </c>
    </row>
    <row r="68" spans="1:30">
      <c r="A68" s="217"/>
      <c r="B68" s="225"/>
      <c r="C68" s="262"/>
      <c r="D68" s="263"/>
      <c r="E68" s="264"/>
      <c r="F68" s="264"/>
      <c r="G68" s="74"/>
      <c r="H68" s="66"/>
      <c r="I68" s="75"/>
      <c r="J68" s="42"/>
      <c r="K68" s="265"/>
      <c r="L68" s="76">
        <f>AC68</f>
        <v>0</v>
      </c>
      <c r="M68" s="266"/>
      <c r="N68" s="266"/>
      <c r="O68" s="45"/>
      <c r="P68" s="43"/>
      <c r="Q68" s="43"/>
      <c r="R68" s="44"/>
      <c r="S68" s="60"/>
      <c r="T68" s="267">
        <f>SUM(T58:T67)</f>
        <v>0</v>
      </c>
      <c r="U68" s="265">
        <f>SUM(U58:U67)</f>
        <v>0</v>
      </c>
      <c r="V68" s="268">
        <f>SUM(V58:V67)</f>
        <v>0</v>
      </c>
      <c r="W68" s="46">
        <f>SUM(W58:W67)</f>
        <v>0</v>
      </c>
      <c r="X68" s="61"/>
      <c r="Y68" s="62"/>
      <c r="Z68" s="63"/>
      <c r="AA68" s="64"/>
      <c r="AB68" s="65"/>
      <c r="AC68" s="58">
        <f>SUM(AC58:AC67)</f>
        <v>0</v>
      </c>
      <c r="AD68" s="59">
        <f>SUM(AD58:AD67)</f>
        <v>0</v>
      </c>
    </row>
    <row r="69" spans="1:30" ht="16.149999999999999" thickBot="1">
      <c r="A69" s="218"/>
      <c r="B69" s="107"/>
      <c r="C69" s="107"/>
      <c r="D69" s="108"/>
      <c r="E69" s="109"/>
      <c r="F69" s="110"/>
      <c r="G69" s="111"/>
      <c r="H69" s="112"/>
      <c r="I69" s="113"/>
      <c r="J69" s="114"/>
      <c r="K69" s="115"/>
      <c r="L69" s="116">
        <f>L68+L57</f>
        <v>53.999999999999986</v>
      </c>
      <c r="M69" s="112"/>
      <c r="N69" s="117"/>
      <c r="O69" s="118"/>
      <c r="P69" s="119"/>
      <c r="Q69" s="119"/>
      <c r="R69" s="120"/>
      <c r="S69" s="121"/>
      <c r="T69" s="122">
        <f>T57+T68</f>
        <v>154</v>
      </c>
      <c r="U69" s="115"/>
      <c r="V69" s="122">
        <f t="shared" ref="V69:W69" si="13">V57+V68</f>
        <v>154</v>
      </c>
      <c r="W69" s="122">
        <f t="shared" si="13"/>
        <v>154</v>
      </c>
      <c r="X69" s="123"/>
      <c r="Y69" s="124"/>
      <c r="Z69" s="125"/>
      <c r="AA69" s="126"/>
      <c r="AB69" s="127"/>
      <c r="AC69" s="72"/>
      <c r="AD69" s="73"/>
    </row>
    <row r="70" spans="1:30" ht="18" customHeight="1"/>
  </sheetData>
  <sheetProtection algorithmName="SHA-512" hashValue="pCBHeAjnMhvP5LnQbUIStZORaar6Aft/d8EgtW8fZLMA5V2Hgj8Asc1p8gknh2+SGw/AciN9/x5QExi84Ii8bA==" saltValue="dO088hobiJR5Awf9AeX55Q==" spinCount="100000" sheet="1" formatCells="0" formatRows="0" insertRows="0" autoFilter="0"/>
  <mergeCells count="135">
    <mergeCell ref="P66:R66"/>
    <mergeCell ref="X66:Z66"/>
    <mergeCell ref="P67:R67"/>
    <mergeCell ref="X67:Z67"/>
    <mergeCell ref="P63:R63"/>
    <mergeCell ref="X63:Z63"/>
    <mergeCell ref="P64:R64"/>
    <mergeCell ref="X64:Z64"/>
    <mergeCell ref="P65:R65"/>
    <mergeCell ref="X65:Z65"/>
    <mergeCell ref="X53:Z53"/>
    <mergeCell ref="P54:R54"/>
    <mergeCell ref="X54:Z54"/>
    <mergeCell ref="X59:Z59"/>
    <mergeCell ref="P60:R60"/>
    <mergeCell ref="X60:Z60"/>
    <mergeCell ref="P61:R61"/>
    <mergeCell ref="X61:Z61"/>
    <mergeCell ref="P62:R62"/>
    <mergeCell ref="X62:Z62"/>
    <mergeCell ref="P55:R55"/>
    <mergeCell ref="X55:Z55"/>
    <mergeCell ref="P56:R56"/>
    <mergeCell ref="X56:Z56"/>
    <mergeCell ref="P49:R49"/>
    <mergeCell ref="X49:Z49"/>
    <mergeCell ref="P50:R50"/>
    <mergeCell ref="X50:Z50"/>
    <mergeCell ref="P35:R35"/>
    <mergeCell ref="X35:Z35"/>
    <mergeCell ref="A38:A69"/>
    <mergeCell ref="B38:B57"/>
    <mergeCell ref="C38:D56"/>
    <mergeCell ref="E38:E56"/>
    <mergeCell ref="P38:R38"/>
    <mergeCell ref="X38:Z38"/>
    <mergeCell ref="P39:R39"/>
    <mergeCell ref="X39:Z39"/>
    <mergeCell ref="A6:A37"/>
    <mergeCell ref="B58:B68"/>
    <mergeCell ref="C58:D67"/>
    <mergeCell ref="E58:E67"/>
    <mergeCell ref="P58:R58"/>
    <mergeCell ref="X58:Z58"/>
    <mergeCell ref="P59:R59"/>
    <mergeCell ref="P52:R52"/>
    <mergeCell ref="X52:Z52"/>
    <mergeCell ref="P53:R53"/>
    <mergeCell ref="X34:Z34"/>
    <mergeCell ref="X28:Z28"/>
    <mergeCell ref="P29:R29"/>
    <mergeCell ref="X29:Z29"/>
    <mergeCell ref="P30:R30"/>
    <mergeCell ref="X30:Z30"/>
    <mergeCell ref="P31:R31"/>
    <mergeCell ref="X31:Z31"/>
    <mergeCell ref="P40:R40"/>
    <mergeCell ref="X40:Z40"/>
    <mergeCell ref="P24:R24"/>
    <mergeCell ref="X24:Z24"/>
    <mergeCell ref="B26:B36"/>
    <mergeCell ref="C26:D35"/>
    <mergeCell ref="E26:E35"/>
    <mergeCell ref="P26:R26"/>
    <mergeCell ref="X26:Z26"/>
    <mergeCell ref="P27:R27"/>
    <mergeCell ref="X27:Z27"/>
    <mergeCell ref="P28:R28"/>
    <mergeCell ref="B6:B25"/>
    <mergeCell ref="C6:D24"/>
    <mergeCell ref="E6:E24"/>
    <mergeCell ref="P6:R6"/>
    <mergeCell ref="X6:Z6"/>
    <mergeCell ref="P7:R7"/>
    <mergeCell ref="X7:Z7"/>
    <mergeCell ref="P8:R8"/>
    <mergeCell ref="X8:Z8"/>
    <mergeCell ref="P32:R32"/>
    <mergeCell ref="X32:Z32"/>
    <mergeCell ref="P33:R33"/>
    <mergeCell ref="X33:Z33"/>
    <mergeCell ref="P34:R34"/>
    <mergeCell ref="P21:R21"/>
    <mergeCell ref="X21:Z21"/>
    <mergeCell ref="P22:R22"/>
    <mergeCell ref="X22:Z22"/>
    <mergeCell ref="P23:R23"/>
    <mergeCell ref="X23:Z23"/>
    <mergeCell ref="P17:R17"/>
    <mergeCell ref="X17:Z17"/>
    <mergeCell ref="P18:R18"/>
    <mergeCell ref="X18:Z18"/>
    <mergeCell ref="P20:R20"/>
    <mergeCell ref="X20:Z20"/>
    <mergeCell ref="X4:Z5"/>
    <mergeCell ref="AA4:AA5"/>
    <mergeCell ref="AB4:AB5"/>
    <mergeCell ref="AC4:AC5"/>
    <mergeCell ref="AD4:AD5"/>
    <mergeCell ref="C5:D5"/>
    <mergeCell ref="K4:K5"/>
    <mergeCell ref="N4:N5"/>
    <mergeCell ref="O4:O5"/>
    <mergeCell ref="P4:R5"/>
    <mergeCell ref="S4:S5"/>
    <mergeCell ref="B4:E4"/>
    <mergeCell ref="F4:F5"/>
    <mergeCell ref="G4:G5"/>
    <mergeCell ref="H4:H5"/>
    <mergeCell ref="I4:I5"/>
    <mergeCell ref="J4:J5"/>
    <mergeCell ref="X42:Z42"/>
    <mergeCell ref="X43:Z43"/>
    <mergeCell ref="X44:Z44"/>
    <mergeCell ref="X45:Z45"/>
    <mergeCell ref="X47:Z47"/>
    <mergeCell ref="X48:Z48"/>
    <mergeCell ref="P42:R42"/>
    <mergeCell ref="P43:R43"/>
    <mergeCell ref="P44:R44"/>
    <mergeCell ref="P45:R45"/>
    <mergeCell ref="P47:R47"/>
    <mergeCell ref="P48:R48"/>
    <mergeCell ref="P11:R11"/>
    <mergeCell ref="P12:R12"/>
    <mergeCell ref="P13:R13"/>
    <mergeCell ref="P15:R15"/>
    <mergeCell ref="P16:R16"/>
    <mergeCell ref="P10:R10"/>
    <mergeCell ref="X10:Z10"/>
    <mergeCell ref="X11:Z11"/>
    <mergeCell ref="X12:Z12"/>
    <mergeCell ref="X13:Z13"/>
    <mergeCell ref="X15:Z15"/>
    <mergeCell ref="X16:Z16"/>
  </mergeCells>
  <conditionalFormatting sqref="AB22:AB25 X22:X24 AB33:AB35 X33:X35 X55:X56 AB55:AB56 AB65:AB67 X65:X67">
    <cfRule type="expression" dxfId="1015" priority="370">
      <formula>$K22=#REF!</formula>
    </cfRule>
    <cfRule type="expression" dxfId="1014" priority="371">
      <formula>$K22=#REF!</formula>
    </cfRule>
    <cfRule type="expression" dxfId="1013" priority="372">
      <formula>$K22=#REF!</formula>
    </cfRule>
    <cfRule type="expression" dxfId="1012" priority="373">
      <formula>$K22=#REF!</formula>
    </cfRule>
  </conditionalFormatting>
  <conditionalFormatting sqref="AB6:AB16">
    <cfRule type="expression" dxfId="1011" priority="366">
      <formula>$K6=#REF!</formula>
    </cfRule>
    <cfRule type="expression" dxfId="1010" priority="367">
      <formula>$K6=#REF!</formula>
    </cfRule>
    <cfRule type="expression" dxfId="1009" priority="368">
      <formula>$K6=#REF!</formula>
    </cfRule>
    <cfRule type="expression" dxfId="1008" priority="369">
      <formula>$K6=#REF!</formula>
    </cfRule>
  </conditionalFormatting>
  <conditionalFormatting sqref="X6">
    <cfRule type="expression" dxfId="1007" priority="362">
      <formula>$K6=#REF!</formula>
    </cfRule>
    <cfRule type="expression" dxfId="1006" priority="363">
      <formula>$K6=#REF!</formula>
    </cfRule>
    <cfRule type="expression" dxfId="1005" priority="364">
      <formula>$K6=#REF!</formula>
    </cfRule>
    <cfRule type="expression" dxfId="1004" priority="365">
      <formula>$K6=#REF!</formula>
    </cfRule>
  </conditionalFormatting>
  <conditionalFormatting sqref="X25">
    <cfRule type="expression" dxfId="1003" priority="358">
      <formula>$K25=#REF!</formula>
    </cfRule>
    <cfRule type="expression" dxfId="1002" priority="359">
      <formula>$K25=#REF!</formula>
    </cfRule>
    <cfRule type="expression" dxfId="1001" priority="360">
      <formula>$K25=#REF!</formula>
    </cfRule>
    <cfRule type="expression" dxfId="1000" priority="361">
      <formula>$K25=#REF!</formula>
    </cfRule>
  </conditionalFormatting>
  <conditionalFormatting sqref="AA6">
    <cfRule type="expression" dxfId="999" priority="354">
      <formula>$K6=#REF!</formula>
    </cfRule>
    <cfRule type="expression" dxfId="998" priority="355">
      <formula>$K6=#REF!</formula>
    </cfRule>
    <cfRule type="expression" dxfId="997" priority="356">
      <formula>$K6=#REF!</formula>
    </cfRule>
    <cfRule type="expression" dxfId="996" priority="357">
      <formula>$K6=#REF!</formula>
    </cfRule>
  </conditionalFormatting>
  <conditionalFormatting sqref="AA7">
    <cfRule type="expression" dxfId="995" priority="350">
      <formula>$K7=#REF!</formula>
    </cfRule>
    <cfRule type="expression" dxfId="994" priority="351">
      <formula>$K7=#REF!</formula>
    </cfRule>
    <cfRule type="expression" dxfId="993" priority="352">
      <formula>$K7=#REF!</formula>
    </cfRule>
    <cfRule type="expression" dxfId="992" priority="353">
      <formula>$K7=#REF!</formula>
    </cfRule>
  </conditionalFormatting>
  <conditionalFormatting sqref="AA22">
    <cfRule type="expression" dxfId="991" priority="342">
      <formula>$K22=#REF!</formula>
    </cfRule>
    <cfRule type="expression" dxfId="990" priority="343">
      <formula>$K22=#REF!</formula>
    </cfRule>
    <cfRule type="expression" dxfId="989" priority="344">
      <formula>$K22=#REF!</formula>
    </cfRule>
    <cfRule type="expression" dxfId="988" priority="345">
      <formula>$K22=#REF!</formula>
    </cfRule>
  </conditionalFormatting>
  <conditionalFormatting sqref="AA23">
    <cfRule type="expression" dxfId="987" priority="338">
      <formula>$K23=#REF!</formula>
    </cfRule>
    <cfRule type="expression" dxfId="986" priority="339">
      <formula>$K23=#REF!</formula>
    </cfRule>
    <cfRule type="expression" dxfId="985" priority="340">
      <formula>$K23=#REF!</formula>
    </cfRule>
    <cfRule type="expression" dxfId="984" priority="341">
      <formula>$K23=#REF!</formula>
    </cfRule>
  </conditionalFormatting>
  <conditionalFormatting sqref="AA24">
    <cfRule type="expression" dxfId="983" priority="334">
      <formula>$K24=#REF!</formula>
    </cfRule>
    <cfRule type="expression" dxfId="982" priority="335">
      <formula>$K24=#REF!</formula>
    </cfRule>
    <cfRule type="expression" dxfId="981" priority="336">
      <formula>$K24=#REF!</formula>
    </cfRule>
    <cfRule type="expression" dxfId="980" priority="337">
      <formula>$K24=#REF!</formula>
    </cfRule>
  </conditionalFormatting>
  <conditionalFormatting sqref="AA25">
    <cfRule type="expression" dxfId="979" priority="330">
      <formula>$K25=#REF!</formula>
    </cfRule>
    <cfRule type="expression" dxfId="978" priority="331">
      <formula>$K25=#REF!</formula>
    </cfRule>
    <cfRule type="expression" dxfId="977" priority="332">
      <formula>$K25=#REF!</formula>
    </cfRule>
    <cfRule type="expression" dxfId="976" priority="333">
      <formula>$K25=#REF!</formula>
    </cfRule>
  </conditionalFormatting>
  <conditionalFormatting sqref="O6:O9 O22 O24:O25 O33:O37 O55:O57 O65:O69">
    <cfRule type="cellIs" dxfId="975" priority="329" operator="equal">
      <formula>"Mut+ext"</formula>
    </cfRule>
  </conditionalFormatting>
  <conditionalFormatting sqref="X7:X9">
    <cfRule type="expression" dxfId="974" priority="325">
      <formula>$K7=#REF!</formula>
    </cfRule>
    <cfRule type="expression" dxfId="973" priority="326">
      <formula>$K7=#REF!</formula>
    </cfRule>
    <cfRule type="expression" dxfId="972" priority="327">
      <formula>$K7=#REF!</formula>
    </cfRule>
    <cfRule type="expression" dxfId="971" priority="328">
      <formula>$K7=#REF!</formula>
    </cfRule>
  </conditionalFormatting>
  <conditionalFormatting sqref="AB36:AB37">
    <cfRule type="expression" dxfId="970" priority="321">
      <formula>$K36=#REF!</formula>
    </cfRule>
    <cfRule type="expression" dxfId="969" priority="322">
      <formula>$K36=#REF!</formula>
    </cfRule>
    <cfRule type="expression" dxfId="968" priority="323">
      <formula>$K36=#REF!</formula>
    </cfRule>
    <cfRule type="expression" dxfId="967" priority="324">
      <formula>$K36=#REF!</formula>
    </cfRule>
  </conditionalFormatting>
  <conditionalFormatting sqref="AB26:AB28">
    <cfRule type="expression" dxfId="966" priority="317">
      <formula>$K26=#REF!</formula>
    </cfRule>
    <cfRule type="expression" dxfId="965" priority="318">
      <formula>$K26=#REF!</formula>
    </cfRule>
    <cfRule type="expression" dxfId="964" priority="319">
      <formula>$K26=#REF!</formula>
    </cfRule>
    <cfRule type="expression" dxfId="963" priority="320">
      <formula>$K26=#REF!</formula>
    </cfRule>
  </conditionalFormatting>
  <conditionalFormatting sqref="X26">
    <cfRule type="expression" dxfId="962" priority="313">
      <formula>$K26=#REF!</formula>
    </cfRule>
    <cfRule type="expression" dxfId="961" priority="314">
      <formula>$K26=#REF!</formula>
    </cfRule>
    <cfRule type="expression" dxfId="960" priority="315">
      <formula>$K26=#REF!</formula>
    </cfRule>
    <cfRule type="expression" dxfId="959" priority="316">
      <formula>$K26=#REF!</formula>
    </cfRule>
  </conditionalFormatting>
  <conditionalFormatting sqref="X36:X37">
    <cfRule type="expression" dxfId="958" priority="309">
      <formula>$K36=#REF!</formula>
    </cfRule>
    <cfRule type="expression" dxfId="957" priority="310">
      <formula>$K36=#REF!</formula>
    </cfRule>
    <cfRule type="expression" dxfId="956" priority="311">
      <formula>$K36=#REF!</formula>
    </cfRule>
    <cfRule type="expression" dxfId="955" priority="312">
      <formula>$K36=#REF!</formula>
    </cfRule>
  </conditionalFormatting>
  <conditionalFormatting sqref="AA26">
    <cfRule type="expression" dxfId="954" priority="305">
      <formula>$K26=#REF!</formula>
    </cfRule>
    <cfRule type="expression" dxfId="953" priority="306">
      <formula>$K26=#REF!</formula>
    </cfRule>
    <cfRule type="expression" dxfId="952" priority="307">
      <formula>$K26=#REF!</formula>
    </cfRule>
    <cfRule type="expression" dxfId="951" priority="308">
      <formula>$K26=#REF!</formula>
    </cfRule>
  </conditionalFormatting>
  <conditionalFormatting sqref="AA27">
    <cfRule type="expression" dxfId="950" priority="301">
      <formula>$K27=#REF!</formula>
    </cfRule>
    <cfRule type="expression" dxfId="949" priority="302">
      <formula>$K27=#REF!</formula>
    </cfRule>
    <cfRule type="expression" dxfId="948" priority="303">
      <formula>$K27=#REF!</formula>
    </cfRule>
    <cfRule type="expression" dxfId="947" priority="304">
      <formula>$K27=#REF!</formula>
    </cfRule>
  </conditionalFormatting>
  <conditionalFormatting sqref="AA28">
    <cfRule type="expression" dxfId="946" priority="297">
      <formula>$K28=#REF!</formula>
    </cfRule>
    <cfRule type="expression" dxfId="945" priority="298">
      <formula>$K28=#REF!</formula>
    </cfRule>
    <cfRule type="expression" dxfId="944" priority="299">
      <formula>$K28=#REF!</formula>
    </cfRule>
    <cfRule type="expression" dxfId="943" priority="300">
      <formula>$K28=#REF!</formula>
    </cfRule>
  </conditionalFormatting>
  <conditionalFormatting sqref="AA33">
    <cfRule type="expression" dxfId="942" priority="293">
      <formula>$K33=#REF!</formula>
    </cfRule>
    <cfRule type="expression" dxfId="941" priority="294">
      <formula>$K33=#REF!</formula>
    </cfRule>
    <cfRule type="expression" dxfId="940" priority="295">
      <formula>$K33=#REF!</formula>
    </cfRule>
    <cfRule type="expression" dxfId="939" priority="296">
      <formula>$K33=#REF!</formula>
    </cfRule>
  </conditionalFormatting>
  <conditionalFormatting sqref="AA34">
    <cfRule type="expression" dxfId="938" priority="289">
      <formula>$K34=#REF!</formula>
    </cfRule>
    <cfRule type="expression" dxfId="937" priority="290">
      <formula>$K34=#REF!</formula>
    </cfRule>
    <cfRule type="expression" dxfId="936" priority="291">
      <formula>$K34=#REF!</formula>
    </cfRule>
    <cfRule type="expression" dxfId="935" priority="292">
      <formula>$K34=#REF!</formula>
    </cfRule>
  </conditionalFormatting>
  <conditionalFormatting sqref="AA35">
    <cfRule type="expression" dxfId="934" priority="285">
      <formula>$K35=#REF!</formula>
    </cfRule>
    <cfRule type="expression" dxfId="933" priority="286">
      <formula>$K35=#REF!</formula>
    </cfRule>
    <cfRule type="expression" dxfId="932" priority="287">
      <formula>$K35=#REF!</formula>
    </cfRule>
    <cfRule type="expression" dxfId="931" priority="288">
      <formula>$K35=#REF!</formula>
    </cfRule>
  </conditionalFormatting>
  <conditionalFormatting sqref="AA36:AA37">
    <cfRule type="expression" dxfId="930" priority="281">
      <formula>$K36=#REF!</formula>
    </cfRule>
    <cfRule type="expression" dxfId="929" priority="282">
      <formula>$K36=#REF!</formula>
    </cfRule>
    <cfRule type="expression" dxfId="928" priority="283">
      <formula>$K36=#REF!</formula>
    </cfRule>
    <cfRule type="expression" dxfId="927" priority="284">
      <formula>$K36=#REF!</formula>
    </cfRule>
  </conditionalFormatting>
  <conditionalFormatting sqref="O26:O28">
    <cfRule type="cellIs" dxfId="926" priority="280" operator="equal">
      <formula>"Mut+ext"</formula>
    </cfRule>
  </conditionalFormatting>
  <conditionalFormatting sqref="X27:X28">
    <cfRule type="expression" dxfId="925" priority="276">
      <formula>$K27=#REF!</formula>
    </cfRule>
    <cfRule type="expression" dxfId="924" priority="277">
      <formula>$K27=#REF!</formula>
    </cfRule>
    <cfRule type="expression" dxfId="923" priority="278">
      <formula>$K27=#REF!</formula>
    </cfRule>
    <cfRule type="expression" dxfId="922" priority="279">
      <formula>$K27=#REF!</formula>
    </cfRule>
  </conditionalFormatting>
  <conditionalFormatting sqref="AB57">
    <cfRule type="expression" dxfId="921" priority="272">
      <formula>$K57=#REF!</formula>
    </cfRule>
    <cfRule type="expression" dxfId="920" priority="273">
      <formula>$K57=#REF!</formula>
    </cfRule>
    <cfRule type="expression" dxfId="919" priority="274">
      <formula>$K57=#REF!</formula>
    </cfRule>
    <cfRule type="expression" dxfId="918" priority="275">
      <formula>$K57=#REF!</formula>
    </cfRule>
  </conditionalFormatting>
  <conditionalFormatting sqref="AB38:AB41">
    <cfRule type="expression" dxfId="917" priority="268">
      <formula>$K38=#REF!</formula>
    </cfRule>
    <cfRule type="expression" dxfId="916" priority="269">
      <formula>$K38=#REF!</formula>
    </cfRule>
    <cfRule type="expression" dxfId="915" priority="270">
      <formula>$K38=#REF!</formula>
    </cfRule>
    <cfRule type="expression" dxfId="914" priority="271">
      <formula>$K38=#REF!</formula>
    </cfRule>
  </conditionalFormatting>
  <conditionalFormatting sqref="X38">
    <cfRule type="expression" dxfId="913" priority="264">
      <formula>$K38=#REF!</formula>
    </cfRule>
    <cfRule type="expression" dxfId="912" priority="265">
      <formula>$K38=#REF!</formula>
    </cfRule>
    <cfRule type="expression" dxfId="911" priority="266">
      <formula>$K38=#REF!</formula>
    </cfRule>
    <cfRule type="expression" dxfId="910" priority="267">
      <formula>$K38=#REF!</formula>
    </cfRule>
  </conditionalFormatting>
  <conditionalFormatting sqref="X57">
    <cfRule type="expression" dxfId="909" priority="260">
      <formula>$K57=#REF!</formula>
    </cfRule>
    <cfRule type="expression" dxfId="908" priority="261">
      <formula>$K57=#REF!</formula>
    </cfRule>
    <cfRule type="expression" dxfId="907" priority="262">
      <formula>$K57=#REF!</formula>
    </cfRule>
    <cfRule type="expression" dxfId="906" priority="263">
      <formula>$K57=#REF!</formula>
    </cfRule>
  </conditionalFormatting>
  <conditionalFormatting sqref="AA38">
    <cfRule type="expression" dxfId="905" priority="256">
      <formula>$K38=#REF!</formula>
    </cfRule>
    <cfRule type="expression" dxfId="904" priority="257">
      <formula>$K38=#REF!</formula>
    </cfRule>
    <cfRule type="expression" dxfId="903" priority="258">
      <formula>$K38=#REF!</formula>
    </cfRule>
    <cfRule type="expression" dxfId="902" priority="259">
      <formula>$K38=#REF!</formula>
    </cfRule>
  </conditionalFormatting>
  <conditionalFormatting sqref="AA39">
    <cfRule type="expression" dxfId="901" priority="252">
      <formula>$K39=#REF!</formula>
    </cfRule>
    <cfRule type="expression" dxfId="900" priority="253">
      <formula>$K39=#REF!</formula>
    </cfRule>
    <cfRule type="expression" dxfId="899" priority="254">
      <formula>$K39=#REF!</formula>
    </cfRule>
    <cfRule type="expression" dxfId="898" priority="255">
      <formula>$K39=#REF!</formula>
    </cfRule>
  </conditionalFormatting>
  <conditionalFormatting sqref="AA55">
    <cfRule type="expression" dxfId="897" priority="240">
      <formula>$K55=#REF!</formula>
    </cfRule>
    <cfRule type="expression" dxfId="896" priority="241">
      <formula>$K55=#REF!</formula>
    </cfRule>
    <cfRule type="expression" dxfId="895" priority="242">
      <formula>$K55=#REF!</formula>
    </cfRule>
    <cfRule type="expression" dxfId="894" priority="243">
      <formula>$K55=#REF!</formula>
    </cfRule>
  </conditionalFormatting>
  <conditionalFormatting sqref="AA56">
    <cfRule type="expression" dxfId="893" priority="236">
      <formula>$K56=#REF!</formula>
    </cfRule>
    <cfRule type="expression" dxfId="892" priority="237">
      <formula>$K56=#REF!</formula>
    </cfRule>
    <cfRule type="expression" dxfId="891" priority="238">
      <formula>$K56=#REF!</formula>
    </cfRule>
    <cfRule type="expression" dxfId="890" priority="239">
      <formula>$K56=#REF!</formula>
    </cfRule>
  </conditionalFormatting>
  <conditionalFormatting sqref="AA57">
    <cfRule type="expression" dxfId="889" priority="232">
      <formula>$K57=#REF!</formula>
    </cfRule>
    <cfRule type="expression" dxfId="888" priority="233">
      <formula>$K57=#REF!</formula>
    </cfRule>
    <cfRule type="expression" dxfId="887" priority="234">
      <formula>$K57=#REF!</formula>
    </cfRule>
    <cfRule type="expression" dxfId="886" priority="235">
      <formula>$K57=#REF!</formula>
    </cfRule>
  </conditionalFormatting>
  <conditionalFormatting sqref="X39:X41">
    <cfRule type="expression" dxfId="885" priority="227">
      <formula>$K39=#REF!</formula>
    </cfRule>
    <cfRule type="expression" dxfId="884" priority="228">
      <formula>$K39=#REF!</formula>
    </cfRule>
    <cfRule type="expression" dxfId="883" priority="229">
      <formula>$K39=#REF!</formula>
    </cfRule>
    <cfRule type="expression" dxfId="882" priority="230">
      <formula>$K39=#REF!</formula>
    </cfRule>
  </conditionalFormatting>
  <conditionalFormatting sqref="AB68:AB69">
    <cfRule type="expression" dxfId="881" priority="223">
      <formula>$K68=#REF!</formula>
    </cfRule>
    <cfRule type="expression" dxfId="880" priority="224">
      <formula>$K68=#REF!</formula>
    </cfRule>
    <cfRule type="expression" dxfId="879" priority="225">
      <formula>$K68=#REF!</formula>
    </cfRule>
    <cfRule type="expression" dxfId="878" priority="226">
      <formula>$K68=#REF!</formula>
    </cfRule>
  </conditionalFormatting>
  <conditionalFormatting sqref="AB58:AB60">
    <cfRule type="expression" dxfId="877" priority="219">
      <formula>$K58=#REF!</formula>
    </cfRule>
    <cfRule type="expression" dxfId="876" priority="220">
      <formula>$K58=#REF!</formula>
    </cfRule>
    <cfRule type="expression" dxfId="875" priority="221">
      <formula>$K58=#REF!</formula>
    </cfRule>
    <cfRule type="expression" dxfId="874" priority="222">
      <formula>$K58=#REF!</formula>
    </cfRule>
  </conditionalFormatting>
  <conditionalFormatting sqref="X58">
    <cfRule type="expression" dxfId="873" priority="215">
      <formula>$K58=#REF!</formula>
    </cfRule>
    <cfRule type="expression" dxfId="872" priority="216">
      <formula>$K58=#REF!</formula>
    </cfRule>
    <cfRule type="expression" dxfId="871" priority="217">
      <formula>$K58=#REF!</formula>
    </cfRule>
    <cfRule type="expression" dxfId="870" priority="218">
      <formula>$K58=#REF!</formula>
    </cfRule>
  </conditionalFormatting>
  <conditionalFormatting sqref="X68:X69">
    <cfRule type="expression" dxfId="869" priority="211">
      <formula>$K68=#REF!</formula>
    </cfRule>
    <cfRule type="expression" dxfId="868" priority="212">
      <formula>$K68=#REF!</formula>
    </cfRule>
    <cfRule type="expression" dxfId="867" priority="213">
      <formula>$K68=#REF!</formula>
    </cfRule>
    <cfRule type="expression" dxfId="866" priority="214">
      <formula>$K68=#REF!</formula>
    </cfRule>
  </conditionalFormatting>
  <conditionalFormatting sqref="AA58">
    <cfRule type="expression" dxfId="865" priority="207">
      <formula>$K58=#REF!</formula>
    </cfRule>
    <cfRule type="expression" dxfId="864" priority="208">
      <formula>$K58=#REF!</formula>
    </cfRule>
    <cfRule type="expression" dxfId="863" priority="209">
      <formula>$K58=#REF!</formula>
    </cfRule>
    <cfRule type="expression" dxfId="862" priority="210">
      <formula>$K58=#REF!</formula>
    </cfRule>
  </conditionalFormatting>
  <conditionalFormatting sqref="AA59">
    <cfRule type="expression" dxfId="861" priority="203">
      <formula>$K59=#REF!</formula>
    </cfRule>
    <cfRule type="expression" dxfId="860" priority="204">
      <formula>$K59=#REF!</formula>
    </cfRule>
    <cfRule type="expression" dxfId="859" priority="205">
      <formula>$K59=#REF!</formula>
    </cfRule>
    <cfRule type="expression" dxfId="858" priority="206">
      <formula>$K59=#REF!</formula>
    </cfRule>
  </conditionalFormatting>
  <conditionalFormatting sqref="AA60">
    <cfRule type="expression" dxfId="857" priority="199">
      <formula>$K60=#REF!</formula>
    </cfRule>
    <cfRule type="expression" dxfId="856" priority="200">
      <formula>$K60=#REF!</formula>
    </cfRule>
    <cfRule type="expression" dxfId="855" priority="201">
      <formula>$K60=#REF!</formula>
    </cfRule>
    <cfRule type="expression" dxfId="854" priority="202">
      <formula>$K60=#REF!</formula>
    </cfRule>
  </conditionalFormatting>
  <conditionalFormatting sqref="AA65">
    <cfRule type="expression" dxfId="853" priority="195">
      <formula>$K65=#REF!</formula>
    </cfRule>
    <cfRule type="expression" dxfId="852" priority="196">
      <formula>$K65=#REF!</formula>
    </cfRule>
    <cfRule type="expression" dxfId="851" priority="197">
      <formula>$K65=#REF!</formula>
    </cfRule>
    <cfRule type="expression" dxfId="850" priority="198">
      <formula>$K65=#REF!</formula>
    </cfRule>
  </conditionalFormatting>
  <conditionalFormatting sqref="AA66">
    <cfRule type="expression" dxfId="849" priority="191">
      <formula>$K66=#REF!</formula>
    </cfRule>
    <cfRule type="expression" dxfId="848" priority="192">
      <formula>$K66=#REF!</formula>
    </cfRule>
    <cfRule type="expression" dxfId="847" priority="193">
      <formula>$K66=#REF!</formula>
    </cfRule>
    <cfRule type="expression" dxfId="846" priority="194">
      <formula>$K66=#REF!</formula>
    </cfRule>
  </conditionalFormatting>
  <conditionalFormatting sqref="AA67">
    <cfRule type="expression" dxfId="845" priority="187">
      <formula>$K67=#REF!</formula>
    </cfRule>
    <cfRule type="expression" dxfId="844" priority="188">
      <formula>$K67=#REF!</formula>
    </cfRule>
    <cfRule type="expression" dxfId="843" priority="189">
      <formula>$K67=#REF!</formula>
    </cfRule>
    <cfRule type="expression" dxfId="842" priority="190">
      <formula>$K67=#REF!</formula>
    </cfRule>
  </conditionalFormatting>
  <conditionalFormatting sqref="AA68:AA69">
    <cfRule type="expression" dxfId="841" priority="183">
      <formula>$K68=#REF!</formula>
    </cfRule>
    <cfRule type="expression" dxfId="840" priority="184">
      <formula>$K68=#REF!</formula>
    </cfRule>
    <cfRule type="expression" dxfId="839" priority="185">
      <formula>$K68=#REF!</formula>
    </cfRule>
    <cfRule type="expression" dxfId="838" priority="186">
      <formula>$K68=#REF!</formula>
    </cfRule>
  </conditionalFormatting>
  <conditionalFormatting sqref="O58 O60">
    <cfRule type="cellIs" dxfId="837" priority="182" operator="equal">
      <formula>"Mut+ext"</formula>
    </cfRule>
  </conditionalFormatting>
  <conditionalFormatting sqref="X59:X60">
    <cfRule type="expression" dxfId="836" priority="178">
      <formula>$K59=#REF!</formula>
    </cfRule>
    <cfRule type="expression" dxfId="835" priority="179">
      <formula>$K59=#REF!</formula>
    </cfRule>
    <cfRule type="expression" dxfId="834" priority="180">
      <formula>$K59=#REF!</formula>
    </cfRule>
    <cfRule type="expression" dxfId="833" priority="181">
      <formula>$K59=#REF!</formula>
    </cfRule>
  </conditionalFormatting>
  <conditionalFormatting sqref="O23">
    <cfRule type="cellIs" dxfId="832" priority="177" operator="equal">
      <formula>"Mut+ext"</formula>
    </cfRule>
  </conditionalFormatting>
  <conditionalFormatting sqref="AB17:AB21">
    <cfRule type="expression" dxfId="831" priority="173">
      <formula>$K17=#REF!</formula>
    </cfRule>
    <cfRule type="expression" dxfId="830" priority="174">
      <formula>$K17=#REF!</formula>
    </cfRule>
    <cfRule type="expression" dxfId="829" priority="175">
      <formula>$K17=#REF!</formula>
    </cfRule>
    <cfRule type="expression" dxfId="828" priority="176">
      <formula>$K17=#REF!</formula>
    </cfRule>
  </conditionalFormatting>
  <conditionalFormatting sqref="AA21">
    <cfRule type="expression" dxfId="827" priority="161">
      <formula>$K21=#REF!</formula>
    </cfRule>
    <cfRule type="expression" dxfId="826" priority="162">
      <formula>$K21=#REF!</formula>
    </cfRule>
    <cfRule type="expression" dxfId="825" priority="163">
      <formula>$K21=#REF!</formula>
    </cfRule>
    <cfRule type="expression" dxfId="824" priority="164">
      <formula>$K21=#REF!</formula>
    </cfRule>
  </conditionalFormatting>
  <conditionalFormatting sqref="AA20">
    <cfRule type="expression" dxfId="823" priority="157">
      <formula>$K20=#REF!</formula>
    </cfRule>
    <cfRule type="expression" dxfId="822" priority="158">
      <formula>$K20=#REF!</formula>
    </cfRule>
    <cfRule type="expression" dxfId="821" priority="159">
      <formula>$K20=#REF!</formula>
    </cfRule>
    <cfRule type="expression" dxfId="820" priority="160">
      <formula>$K20=#REF!</formula>
    </cfRule>
  </conditionalFormatting>
  <conditionalFormatting sqref="O20:O21 O17">
    <cfRule type="cellIs" dxfId="819" priority="156" operator="equal">
      <formula>"Mut+ext"</formula>
    </cfRule>
  </conditionalFormatting>
  <conditionalFormatting sqref="X18:X21">
    <cfRule type="expression" dxfId="818" priority="152">
      <formula>$K18=#REF!</formula>
    </cfRule>
    <cfRule type="expression" dxfId="817" priority="153">
      <formula>$K18=#REF!</formula>
    </cfRule>
    <cfRule type="expression" dxfId="816" priority="154">
      <formula>$K18=#REF!</formula>
    </cfRule>
    <cfRule type="expression" dxfId="815" priority="155">
      <formula>$K18=#REF!</formula>
    </cfRule>
  </conditionalFormatting>
  <conditionalFormatting sqref="O18:O19">
    <cfRule type="cellIs" dxfId="814" priority="151" operator="equal">
      <formula>"Mut+ext"</formula>
    </cfRule>
  </conditionalFormatting>
  <conditionalFormatting sqref="AB29:AB32">
    <cfRule type="expression" dxfId="813" priority="147">
      <formula>$K29=#REF!</formula>
    </cfRule>
    <cfRule type="expression" dxfId="812" priority="148">
      <formula>$K29=#REF!</formula>
    </cfRule>
    <cfRule type="expression" dxfId="811" priority="149">
      <formula>$K29=#REF!</formula>
    </cfRule>
    <cfRule type="expression" dxfId="810" priority="150">
      <formula>$K29=#REF!</formula>
    </cfRule>
  </conditionalFormatting>
  <conditionalFormatting sqref="AA29">
    <cfRule type="expression" dxfId="809" priority="143">
      <formula>$K29=#REF!</formula>
    </cfRule>
    <cfRule type="expression" dxfId="808" priority="144">
      <formula>$K29=#REF!</formula>
    </cfRule>
    <cfRule type="expression" dxfId="807" priority="145">
      <formula>$K29=#REF!</formula>
    </cfRule>
    <cfRule type="expression" dxfId="806" priority="146">
      <formula>$K29=#REF!</formula>
    </cfRule>
  </conditionalFormatting>
  <conditionalFormatting sqref="AA30">
    <cfRule type="expression" dxfId="805" priority="139">
      <formula>$K30=#REF!</formula>
    </cfRule>
    <cfRule type="expression" dxfId="804" priority="140">
      <formula>$K30=#REF!</formula>
    </cfRule>
    <cfRule type="expression" dxfId="803" priority="141">
      <formula>$K30=#REF!</formula>
    </cfRule>
    <cfRule type="expression" dxfId="802" priority="142">
      <formula>$K30=#REF!</formula>
    </cfRule>
  </conditionalFormatting>
  <conditionalFormatting sqref="AA32">
    <cfRule type="expression" dxfId="801" priority="135">
      <formula>$K32=#REF!</formula>
    </cfRule>
    <cfRule type="expression" dxfId="800" priority="136">
      <formula>$K32=#REF!</formula>
    </cfRule>
    <cfRule type="expression" dxfId="799" priority="137">
      <formula>$K32=#REF!</formula>
    </cfRule>
    <cfRule type="expression" dxfId="798" priority="138">
      <formula>$K32=#REF!</formula>
    </cfRule>
  </conditionalFormatting>
  <conditionalFormatting sqref="AA31">
    <cfRule type="expression" dxfId="797" priority="131">
      <formula>$K31=#REF!</formula>
    </cfRule>
    <cfRule type="expression" dxfId="796" priority="132">
      <formula>$K31=#REF!</formula>
    </cfRule>
    <cfRule type="expression" dxfId="795" priority="133">
      <formula>$K31=#REF!</formula>
    </cfRule>
    <cfRule type="expression" dxfId="794" priority="134">
      <formula>$K31=#REF!</formula>
    </cfRule>
  </conditionalFormatting>
  <conditionalFormatting sqref="O29:O32">
    <cfRule type="cellIs" dxfId="793" priority="130" operator="equal">
      <formula>"Mut+ext"</formula>
    </cfRule>
  </conditionalFormatting>
  <conditionalFormatting sqref="X29:X32">
    <cfRule type="expression" dxfId="792" priority="126">
      <formula>$K29=#REF!</formula>
    </cfRule>
    <cfRule type="expression" dxfId="791" priority="127">
      <formula>$K29=#REF!</formula>
    </cfRule>
    <cfRule type="expression" dxfId="790" priority="128">
      <formula>$K29=#REF!</formula>
    </cfRule>
    <cfRule type="expression" dxfId="789" priority="129">
      <formula>$K29=#REF!</formula>
    </cfRule>
  </conditionalFormatting>
  <conditionalFormatting sqref="AB50:AB54">
    <cfRule type="expression" dxfId="788" priority="122">
      <formula>$K50=#REF!</formula>
    </cfRule>
    <cfRule type="expression" dxfId="787" priority="123">
      <formula>$K50=#REF!</formula>
    </cfRule>
    <cfRule type="expression" dxfId="786" priority="124">
      <formula>$K50=#REF!</formula>
    </cfRule>
    <cfRule type="expression" dxfId="785" priority="125">
      <formula>$K50=#REF!</formula>
    </cfRule>
  </conditionalFormatting>
  <conditionalFormatting sqref="AA53:AA54">
    <cfRule type="expression" dxfId="784" priority="114">
      <formula>$K53=#REF!</formula>
    </cfRule>
    <cfRule type="expression" dxfId="783" priority="115">
      <formula>$K53=#REF!</formula>
    </cfRule>
    <cfRule type="expression" dxfId="782" priority="116">
      <formula>$K53=#REF!</formula>
    </cfRule>
    <cfRule type="expression" dxfId="781" priority="117">
      <formula>$K53=#REF!</formula>
    </cfRule>
  </conditionalFormatting>
  <conditionalFormatting sqref="AA52">
    <cfRule type="expression" dxfId="780" priority="110">
      <formula>$K52=#REF!</formula>
    </cfRule>
    <cfRule type="expression" dxfId="779" priority="111">
      <formula>$K52=#REF!</formula>
    </cfRule>
    <cfRule type="expression" dxfId="778" priority="112">
      <formula>$K52=#REF!</formula>
    </cfRule>
    <cfRule type="expression" dxfId="777" priority="113">
      <formula>$K52=#REF!</formula>
    </cfRule>
  </conditionalFormatting>
  <conditionalFormatting sqref="O54">
    <cfRule type="cellIs" dxfId="776" priority="109" operator="equal">
      <formula>"Mut+ext"</formula>
    </cfRule>
  </conditionalFormatting>
  <conditionalFormatting sqref="X50:X54">
    <cfRule type="expression" dxfId="775" priority="105">
      <formula>$K50=#REF!</formula>
    </cfRule>
    <cfRule type="expression" dxfId="774" priority="106">
      <formula>$K50=#REF!</formula>
    </cfRule>
    <cfRule type="expression" dxfId="773" priority="107">
      <formula>$K50=#REF!</formula>
    </cfRule>
    <cfRule type="expression" dxfId="772" priority="108">
      <formula>$K50=#REF!</formula>
    </cfRule>
  </conditionalFormatting>
  <conditionalFormatting sqref="AB61:AB64">
    <cfRule type="expression" dxfId="771" priority="101">
      <formula>$K61=#REF!</formula>
    </cfRule>
    <cfRule type="expression" dxfId="770" priority="102">
      <formula>$K61=#REF!</formula>
    </cfRule>
    <cfRule type="expression" dxfId="769" priority="103">
      <formula>$K61=#REF!</formula>
    </cfRule>
    <cfRule type="expression" dxfId="768" priority="104">
      <formula>$K61=#REF!</formula>
    </cfRule>
  </conditionalFormatting>
  <conditionalFormatting sqref="AA61">
    <cfRule type="expression" dxfId="767" priority="97">
      <formula>$K61=#REF!</formula>
    </cfRule>
    <cfRule type="expression" dxfId="766" priority="98">
      <formula>$K61=#REF!</formula>
    </cfRule>
    <cfRule type="expression" dxfId="765" priority="99">
      <formula>$K61=#REF!</formula>
    </cfRule>
    <cfRule type="expression" dxfId="764" priority="100">
      <formula>$K61=#REF!</formula>
    </cfRule>
  </conditionalFormatting>
  <conditionalFormatting sqref="AA62">
    <cfRule type="expression" dxfId="763" priority="93">
      <formula>$K62=#REF!</formula>
    </cfRule>
    <cfRule type="expression" dxfId="762" priority="94">
      <formula>$K62=#REF!</formula>
    </cfRule>
    <cfRule type="expression" dxfId="761" priority="95">
      <formula>$K62=#REF!</formula>
    </cfRule>
    <cfRule type="expression" dxfId="760" priority="96">
      <formula>$K62=#REF!</formula>
    </cfRule>
  </conditionalFormatting>
  <conditionalFormatting sqref="AA64">
    <cfRule type="expression" dxfId="759" priority="89">
      <formula>$K64=#REF!</formula>
    </cfRule>
    <cfRule type="expression" dxfId="758" priority="90">
      <formula>$K64=#REF!</formula>
    </cfRule>
    <cfRule type="expression" dxfId="757" priority="91">
      <formula>$K64=#REF!</formula>
    </cfRule>
    <cfRule type="expression" dxfId="756" priority="92">
      <formula>$K64=#REF!</formula>
    </cfRule>
  </conditionalFormatting>
  <conditionalFormatting sqref="AA63">
    <cfRule type="expression" dxfId="755" priority="85">
      <formula>$K63=#REF!</formula>
    </cfRule>
    <cfRule type="expression" dxfId="754" priority="86">
      <formula>$K63=#REF!</formula>
    </cfRule>
    <cfRule type="expression" dxfId="753" priority="87">
      <formula>$K63=#REF!</formula>
    </cfRule>
    <cfRule type="expression" dxfId="752" priority="88">
      <formula>$K63=#REF!</formula>
    </cfRule>
  </conditionalFormatting>
  <conditionalFormatting sqref="O61:O64">
    <cfRule type="cellIs" dxfId="751" priority="84" operator="equal">
      <formula>"Mut+ext"</formula>
    </cfRule>
  </conditionalFormatting>
  <conditionalFormatting sqref="X61:X64">
    <cfRule type="expression" dxfId="750" priority="80">
      <formula>$K61=#REF!</formula>
    </cfRule>
    <cfRule type="expression" dxfId="749" priority="81">
      <formula>$K61=#REF!</formula>
    </cfRule>
    <cfRule type="expression" dxfId="748" priority="82">
      <formula>$K61=#REF!</formula>
    </cfRule>
    <cfRule type="expression" dxfId="747" priority="83">
      <formula>$K61=#REF!</formula>
    </cfRule>
  </conditionalFormatting>
  <conditionalFormatting sqref="O59">
    <cfRule type="cellIs" dxfId="746" priority="79" operator="equal">
      <formula>"Mut+ext"</formula>
    </cfRule>
  </conditionalFormatting>
  <conditionalFormatting sqref="O38:O41">
    <cfRule type="cellIs" dxfId="745" priority="78" operator="equal">
      <formula>"Mut+ext"</formula>
    </cfRule>
  </conditionalFormatting>
  <conditionalFormatting sqref="O52:O53">
    <cfRule type="cellIs" dxfId="744" priority="77" operator="equal">
      <formula>"Mut+ext"</formula>
    </cfRule>
  </conditionalFormatting>
  <conditionalFormatting sqref="O50:O51">
    <cfRule type="cellIs" dxfId="743" priority="76" operator="equal">
      <formula>"Mut+ext"</formula>
    </cfRule>
  </conditionalFormatting>
  <conditionalFormatting sqref="AB42:AB48">
    <cfRule type="expression" dxfId="742" priority="72">
      <formula>$K42=#REF!</formula>
    </cfRule>
    <cfRule type="expression" dxfId="741" priority="73">
      <formula>$K42=#REF!</formula>
    </cfRule>
    <cfRule type="expression" dxfId="740" priority="74">
      <formula>$K42=#REF!</formula>
    </cfRule>
    <cfRule type="expression" dxfId="739" priority="75">
      <formula>$K42=#REF!</formula>
    </cfRule>
  </conditionalFormatting>
  <conditionalFormatting sqref="AA42:AA44 AA47:AA48">
    <cfRule type="expression" dxfId="738" priority="68">
      <formula>$K42=#REF!</formula>
    </cfRule>
    <cfRule type="expression" dxfId="737" priority="69">
      <formula>$K42=#REF!</formula>
    </cfRule>
    <cfRule type="expression" dxfId="736" priority="70">
      <formula>$K42=#REF!</formula>
    </cfRule>
    <cfRule type="expression" dxfId="735" priority="71">
      <formula>$K42=#REF!</formula>
    </cfRule>
  </conditionalFormatting>
  <conditionalFormatting sqref="X42:X48">
    <cfRule type="expression" dxfId="734" priority="64">
      <formula>$K42=#REF!</formula>
    </cfRule>
    <cfRule type="expression" dxfId="733" priority="65">
      <formula>$K42=#REF!</formula>
    </cfRule>
    <cfRule type="expression" dxfId="732" priority="66">
      <formula>$K42=#REF!</formula>
    </cfRule>
    <cfRule type="expression" dxfId="731" priority="67">
      <formula>$K42=#REF!</formula>
    </cfRule>
  </conditionalFormatting>
  <conditionalFormatting sqref="AB49">
    <cfRule type="expression" dxfId="730" priority="60">
      <formula>$K49=#REF!</formula>
    </cfRule>
    <cfRule type="expression" dxfId="729" priority="61">
      <formula>$K49=#REF!</formula>
    </cfRule>
    <cfRule type="expression" dxfId="728" priority="62">
      <formula>$K49=#REF!</formula>
    </cfRule>
    <cfRule type="expression" dxfId="727" priority="63">
      <formula>$K49=#REF!</formula>
    </cfRule>
  </conditionalFormatting>
  <conditionalFormatting sqref="AA49">
    <cfRule type="expression" dxfId="726" priority="56">
      <formula>$K49=#REF!</formula>
    </cfRule>
    <cfRule type="expression" dxfId="725" priority="57">
      <formula>$K49=#REF!</formula>
    </cfRule>
    <cfRule type="expression" dxfId="724" priority="58">
      <formula>$K49=#REF!</formula>
    </cfRule>
    <cfRule type="expression" dxfId="723" priority="59">
      <formula>$K49=#REF!</formula>
    </cfRule>
  </conditionalFormatting>
  <conditionalFormatting sqref="X49">
    <cfRule type="expression" dxfId="722" priority="52">
      <formula>$K49=#REF!</formula>
    </cfRule>
    <cfRule type="expression" dxfId="721" priority="53">
      <formula>$K49=#REF!</formula>
    </cfRule>
    <cfRule type="expression" dxfId="720" priority="54">
      <formula>$K49=#REF!</formula>
    </cfRule>
    <cfRule type="expression" dxfId="719" priority="55">
      <formula>$K49=#REF!</formula>
    </cfRule>
  </conditionalFormatting>
  <conditionalFormatting sqref="O42:O49">
    <cfRule type="cellIs" dxfId="718" priority="51" operator="equal">
      <formula>"Mut+ext"</formula>
    </cfRule>
  </conditionalFormatting>
  <conditionalFormatting sqref="O11:O16">
    <cfRule type="cellIs" dxfId="717" priority="50" operator="equal">
      <formula>"Mut+ext"</formula>
    </cfRule>
  </conditionalFormatting>
  <conditionalFormatting sqref="O10">
    <cfRule type="cellIs" dxfId="716" priority="49" operator="equal">
      <formula>"Mut+ext"</formula>
    </cfRule>
  </conditionalFormatting>
  <conditionalFormatting sqref="AA10">
    <cfRule type="expression" dxfId="715" priority="45">
      <formula>$K10=#REF!</formula>
    </cfRule>
    <cfRule type="expression" dxfId="714" priority="46">
      <formula>$K10=#REF!</formula>
    </cfRule>
    <cfRule type="expression" dxfId="713" priority="47">
      <formula>$K10=#REF!</formula>
    </cfRule>
    <cfRule type="expression" dxfId="712" priority="48">
      <formula>$K10=#REF!</formula>
    </cfRule>
  </conditionalFormatting>
  <conditionalFormatting sqref="X10">
    <cfRule type="expression" dxfId="711" priority="41">
      <formula>$K10=#REF!</formula>
    </cfRule>
    <cfRule type="expression" dxfId="710" priority="42">
      <formula>$K10=#REF!</formula>
    </cfRule>
    <cfRule type="expression" dxfId="709" priority="43">
      <formula>$K10=#REF!</formula>
    </cfRule>
    <cfRule type="expression" dxfId="708" priority="44">
      <formula>$K10=#REF!</formula>
    </cfRule>
  </conditionalFormatting>
  <conditionalFormatting sqref="AA11:AA12 AA15:AA16">
    <cfRule type="expression" dxfId="707" priority="37">
      <formula>$K11=#REF!</formula>
    </cfRule>
    <cfRule type="expression" dxfId="706" priority="38">
      <formula>$K11=#REF!</formula>
    </cfRule>
    <cfRule type="expression" dxfId="705" priority="39">
      <formula>$K11=#REF!</formula>
    </cfRule>
    <cfRule type="expression" dxfId="704" priority="40">
      <formula>$K11=#REF!</formula>
    </cfRule>
  </conditionalFormatting>
  <conditionalFormatting sqref="X11:X16">
    <cfRule type="expression" dxfId="703" priority="33">
      <formula>$K11=#REF!</formula>
    </cfRule>
    <cfRule type="expression" dxfId="702" priority="34">
      <formula>$K11=#REF!</formula>
    </cfRule>
    <cfRule type="expression" dxfId="701" priority="35">
      <formula>$K11=#REF!</formula>
    </cfRule>
    <cfRule type="expression" dxfId="700" priority="36">
      <formula>$K11=#REF!</formula>
    </cfRule>
  </conditionalFormatting>
  <conditionalFormatting sqref="AA17">
    <cfRule type="expression" dxfId="699" priority="29">
      <formula>$K17=#REF!</formula>
    </cfRule>
    <cfRule type="expression" dxfId="698" priority="30">
      <formula>$K17=#REF!</formula>
    </cfRule>
    <cfRule type="expression" dxfId="697" priority="31">
      <formula>$K17=#REF!</formula>
    </cfRule>
    <cfRule type="expression" dxfId="696" priority="32">
      <formula>$K17=#REF!</formula>
    </cfRule>
  </conditionalFormatting>
  <conditionalFormatting sqref="X17">
    <cfRule type="expression" dxfId="695" priority="25">
      <formula>$K17=#REF!</formula>
    </cfRule>
    <cfRule type="expression" dxfId="694" priority="26">
      <formula>$K17=#REF!</formula>
    </cfRule>
    <cfRule type="expression" dxfId="693" priority="27">
      <formula>$K17=#REF!</formula>
    </cfRule>
    <cfRule type="expression" dxfId="692" priority="28">
      <formula>$K17=#REF!</formula>
    </cfRule>
  </conditionalFormatting>
  <conditionalFormatting sqref="AA8:AA9">
    <cfRule type="expression" dxfId="691" priority="21">
      <formula>$K8=#REF!</formula>
    </cfRule>
    <cfRule type="expression" dxfId="690" priority="22">
      <formula>$K8=#REF!</formula>
    </cfRule>
    <cfRule type="expression" dxfId="689" priority="23">
      <formula>$K8=#REF!</formula>
    </cfRule>
    <cfRule type="expression" dxfId="688" priority="24">
      <formula>$K8=#REF!</formula>
    </cfRule>
  </conditionalFormatting>
  <conditionalFormatting sqref="AA13:AA14">
    <cfRule type="expression" dxfId="687" priority="17">
      <formula>$K13=#REF!</formula>
    </cfRule>
    <cfRule type="expression" dxfId="686" priority="18">
      <formula>$K13=#REF!</formula>
    </cfRule>
    <cfRule type="expression" dxfId="685" priority="19">
      <formula>$K13=#REF!</formula>
    </cfRule>
    <cfRule type="expression" dxfId="684" priority="20">
      <formula>$K13=#REF!</formula>
    </cfRule>
  </conditionalFormatting>
  <conditionalFormatting sqref="AA18:AA19">
    <cfRule type="expression" dxfId="683" priority="13">
      <formula>$K18=#REF!</formula>
    </cfRule>
    <cfRule type="expression" dxfId="682" priority="14">
      <formula>$K18=#REF!</formula>
    </cfRule>
    <cfRule type="expression" dxfId="681" priority="15">
      <formula>$K18=#REF!</formula>
    </cfRule>
    <cfRule type="expression" dxfId="680" priority="16">
      <formula>$K18=#REF!</formula>
    </cfRule>
  </conditionalFormatting>
  <conditionalFormatting sqref="AA40:AA41">
    <cfRule type="expression" dxfId="679" priority="9">
      <formula>$K40=#REF!</formula>
    </cfRule>
    <cfRule type="expression" dxfId="678" priority="10">
      <formula>$K40=#REF!</formula>
    </cfRule>
    <cfRule type="expression" dxfId="677" priority="11">
      <formula>$K40=#REF!</formula>
    </cfRule>
    <cfRule type="expression" dxfId="676" priority="12">
      <formula>$K40=#REF!</formula>
    </cfRule>
  </conditionalFormatting>
  <conditionalFormatting sqref="AA45:AA46">
    <cfRule type="expression" dxfId="675" priority="5">
      <formula>$K45=#REF!</formula>
    </cfRule>
    <cfRule type="expression" dxfId="674" priority="6">
      <formula>$K45=#REF!</formula>
    </cfRule>
    <cfRule type="expression" dxfId="673" priority="7">
      <formula>$K45=#REF!</formula>
    </cfRule>
    <cfRule type="expression" dxfId="672" priority="8">
      <formula>$K45=#REF!</formula>
    </cfRule>
  </conditionalFormatting>
  <conditionalFormatting sqref="AA50:AA51">
    <cfRule type="expression" dxfId="671" priority="1">
      <formula>$K50=#REF!</formula>
    </cfRule>
    <cfRule type="expression" dxfId="670" priority="2">
      <formula>$K50=#REF!</formula>
    </cfRule>
    <cfRule type="expression" dxfId="669" priority="3">
      <formula>$K50=#REF!</formula>
    </cfRule>
    <cfRule type="expression" dxfId="668" priority="4">
      <formula>$K50=#REF!</formula>
    </cfRule>
  </conditionalFormatting>
  <dataValidations count="4">
    <dataValidation type="list" allowBlank="1" showInputMessage="1" showErrorMessage="1" sqref="I6:I56 I58:I67" xr:uid="{00000000-0002-0000-0500-000000000000}">
      <formula1>"Obligatoire,Option"</formula1>
    </dataValidation>
    <dataValidation type="list" allowBlank="1" showInputMessage="1" showErrorMessage="1" sqref="J6:J56 J58:J67" xr:uid="{00000000-0002-0000-0500-000001000000}">
      <formula1>"1,2,3,4"</formula1>
    </dataValidation>
    <dataValidation type="list" allowBlank="1" showInputMessage="1" showErrorMessage="1" sqref="K25 K36:K37" xr:uid="{00000000-0002-0000-0500-000002000000}">
      <formula1>$B$4:$B$22</formula1>
    </dataValidation>
    <dataValidation type="list" allowBlank="1" showInputMessage="1" showErrorMessage="1" sqref="O38:O56 O26:O35 O58:O67 O6:O24" xr:uid="{00000000-0002-0000-0500-000003000000}">
      <formula1>"Non,Mut,Mut+ext"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500-000004000000}">
          <x14:formula1>
            <xm:f>Paramétrage!$C$6:$C$29</xm:f>
          </x14:formula1>
          <xm:sqref>K38:K56 K6:K24 K26:K35 K58:K67</xm:sqref>
        </x14:dataValidation>
        <x14:dataValidation type="list" allowBlank="1" showInputMessage="1" showErrorMessage="1" xr:uid="{00000000-0002-0000-0500-000005000000}">
          <x14:formula1>
            <xm:f>Paramétrage!$K$6:$K$41</xm:f>
          </x14:formula1>
          <xm:sqref>H6:H24 H38:H56 H26:H35 H58:H67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AE56"/>
  <sheetViews>
    <sheetView zoomScale="55" zoomScaleNormal="55" workbookViewId="0">
      <pane xSplit="7" ySplit="5" topLeftCell="H30" activePane="bottomRight" state="frozen"/>
      <selection pane="bottomRight" activeCell="C44" sqref="C44:R53"/>
      <selection pane="bottomLeft" activeCell="B2" sqref="B2"/>
      <selection pane="topRight" activeCell="B2" sqref="B2"/>
    </sheetView>
  </sheetViews>
  <sheetFormatPr defaultColWidth="11.42578125" defaultRowHeight="15.75" outlineLevelCol="1"/>
  <cols>
    <col min="1" max="1" width="11.42578125" style="9"/>
    <col min="2" max="3" width="8.85546875" style="9" customWidth="1"/>
    <col min="4" max="4" width="10" style="9" customWidth="1"/>
    <col min="5" max="6" width="8.85546875" style="9" customWidth="1"/>
    <col min="7" max="7" width="31.85546875" style="10" customWidth="1"/>
    <col min="8" max="8" width="11.85546875" style="10" customWidth="1"/>
    <col min="9" max="9" width="13" style="10" customWidth="1"/>
    <col min="10" max="10" width="9.42578125" style="10" customWidth="1"/>
    <col min="11" max="11" width="10" style="10" customWidth="1"/>
    <col min="12" max="12" width="11.85546875" style="10" customWidth="1"/>
    <col min="13" max="15" width="11.42578125" style="10" customWidth="1"/>
    <col min="16" max="17" width="12.42578125" style="10" customWidth="1"/>
    <col min="18" max="18" width="27" style="10" bestFit="1" customWidth="1"/>
    <col min="19" max="19" width="11.85546875" style="11" customWidth="1"/>
    <col min="20" max="25" width="12.42578125" style="10" customWidth="1"/>
    <col min="26" max="26" width="34" style="10" customWidth="1"/>
    <col min="27" max="28" width="51.140625" style="10" customWidth="1"/>
    <col min="29" max="29" width="11.140625" style="10" hidden="1" customWidth="1" outlineLevel="1"/>
    <col min="30" max="30" width="10.85546875" style="10" hidden="1" customWidth="1" outlineLevel="1"/>
    <col min="31" max="31" width="11.42578125" style="10" customWidth="1" collapsed="1"/>
    <col min="32" max="32" width="11.42578125" style="10" customWidth="1"/>
    <col min="33" max="16384" width="11.42578125" style="10"/>
  </cols>
  <sheetData>
    <row r="2" spans="1:30" ht="25.5">
      <c r="B2" s="131" t="s">
        <v>114</v>
      </c>
    </row>
    <row r="3" spans="1:30" ht="18" customHeight="1" thickBot="1">
      <c r="A3" s="69"/>
      <c r="G3" s="9"/>
      <c r="H3" s="9"/>
      <c r="I3" s="9"/>
      <c r="J3" s="9"/>
      <c r="S3" s="10"/>
    </row>
    <row r="4" spans="1:30" ht="68.650000000000006" customHeight="1">
      <c r="A4" s="224"/>
      <c r="B4" s="185" t="s">
        <v>10</v>
      </c>
      <c r="C4" s="186"/>
      <c r="D4" s="186"/>
      <c r="E4" s="186"/>
      <c r="F4" s="196" t="s">
        <v>11</v>
      </c>
      <c r="G4" s="198" t="s">
        <v>12</v>
      </c>
      <c r="H4" s="187" t="s">
        <v>13</v>
      </c>
      <c r="I4" s="187" t="s">
        <v>14</v>
      </c>
      <c r="J4" s="198" t="s">
        <v>15</v>
      </c>
      <c r="K4" s="196" t="s">
        <v>16</v>
      </c>
      <c r="L4" s="154" t="s">
        <v>17</v>
      </c>
      <c r="M4" s="132" t="s">
        <v>18</v>
      </c>
      <c r="N4" s="190" t="s">
        <v>19</v>
      </c>
      <c r="O4" s="192" t="s">
        <v>20</v>
      </c>
      <c r="P4" s="190" t="s">
        <v>21</v>
      </c>
      <c r="Q4" s="201"/>
      <c r="R4" s="202"/>
      <c r="S4" s="187" t="s">
        <v>22</v>
      </c>
      <c r="T4" s="23" t="s">
        <v>23</v>
      </c>
      <c r="U4" s="13" t="s">
        <v>24</v>
      </c>
      <c r="V4" s="13" t="s">
        <v>25</v>
      </c>
      <c r="W4" s="12" t="s">
        <v>26</v>
      </c>
      <c r="X4" s="206" t="s">
        <v>27</v>
      </c>
      <c r="Y4" s="201"/>
      <c r="Z4" s="201"/>
      <c r="AA4" s="196" t="s">
        <v>28</v>
      </c>
      <c r="AB4" s="194" t="s">
        <v>29</v>
      </c>
      <c r="AC4" s="187" t="s">
        <v>30</v>
      </c>
      <c r="AD4" s="188" t="s">
        <v>31</v>
      </c>
    </row>
    <row r="5" spans="1:30" ht="16.149999999999999" thickBot="1">
      <c r="A5" s="224"/>
      <c r="B5" s="71" t="s">
        <v>32</v>
      </c>
      <c r="C5" s="180" t="s">
        <v>33</v>
      </c>
      <c r="D5" s="181"/>
      <c r="E5" s="155" t="s">
        <v>34</v>
      </c>
      <c r="F5" s="197"/>
      <c r="G5" s="199"/>
      <c r="H5" s="200"/>
      <c r="I5" s="200"/>
      <c r="J5" s="199"/>
      <c r="K5" s="197"/>
      <c r="L5" s="30">
        <f>+L30+L55</f>
        <v>108</v>
      </c>
      <c r="M5" s="133"/>
      <c r="N5" s="191"/>
      <c r="O5" s="193"/>
      <c r="P5" s="191"/>
      <c r="Q5" s="203"/>
      <c r="R5" s="204"/>
      <c r="S5" s="200"/>
      <c r="T5" s="30">
        <f>+T30+T55</f>
        <v>132</v>
      </c>
      <c r="U5" s="30">
        <f>+U30+U55</f>
        <v>0</v>
      </c>
      <c r="V5" s="30">
        <f>+V30+V55</f>
        <v>132</v>
      </c>
      <c r="W5" s="30">
        <f>+W30+W55</f>
        <v>154</v>
      </c>
      <c r="X5" s="207"/>
      <c r="Y5" s="203"/>
      <c r="Z5" s="203"/>
      <c r="AA5" s="205"/>
      <c r="AB5" s="195"/>
      <c r="AC5" s="181"/>
      <c r="AD5" s="189"/>
    </row>
    <row r="6" spans="1:30" ht="15.75" customHeight="1">
      <c r="A6" s="214" t="s">
        <v>135</v>
      </c>
      <c r="B6" s="225" t="s">
        <v>136</v>
      </c>
      <c r="C6" s="226" t="s">
        <v>75</v>
      </c>
      <c r="D6" s="227"/>
      <c r="E6" s="244">
        <v>6</v>
      </c>
      <c r="F6" s="165" t="s">
        <v>137</v>
      </c>
      <c r="G6" s="27" t="s">
        <v>159</v>
      </c>
      <c r="H6" s="25"/>
      <c r="I6" s="31" t="s">
        <v>40</v>
      </c>
      <c r="J6" s="17"/>
      <c r="K6" s="166" t="s">
        <v>54</v>
      </c>
      <c r="L6" s="22">
        <v>22</v>
      </c>
      <c r="M6" s="159">
        <v>20</v>
      </c>
      <c r="N6" s="160">
        <v>350</v>
      </c>
      <c r="O6" s="20" t="s">
        <v>78</v>
      </c>
      <c r="P6" s="175"/>
      <c r="Q6" s="176"/>
      <c r="R6" s="177"/>
      <c r="S6" s="47">
        <f>IF(OR(N6="",K6=Paramétrage!$C$10,K6=Paramétrage!$C$13,K6=Paramétrage!$C$17,K6=Paramétrage!$C$20,K6=Paramétrage!$C$24,K6=Paramétrage!$C$27,AND(K6&lt;&gt;Paramétrage!$C$9,O6="Mut+ext")),0,ROUNDUP(M6/N6,0))</f>
        <v>0</v>
      </c>
      <c r="T6" s="229">
        <f>IF(OR(K6="",O6="Mut+ext"),0,IF(VLOOKUP(K6,Paramétrage!$C$6:$E$29,2,0)=0,0,IF(N6="","saisir capacité",L6*S6*VLOOKUP(K6,Paramétrage!$C$6:$E$29,2,0))))</f>
        <v>0</v>
      </c>
      <c r="U6" s="230"/>
      <c r="V6" s="231">
        <f t="shared" ref="V6:V17" si="0">IF(OR(K6="",O6="Mut+ext"),0,IF(ISERROR(T6+U6)=TRUE,T6,T6+U6))</f>
        <v>0</v>
      </c>
      <c r="W6" s="48">
        <f>IF(OR(K6="",O6="Mut+ext"),0,IF(ISERROR(U6+T6*VLOOKUP(K6,Paramétrage!$C$6:$E$29,3,0))=TRUE,V6,U6+T6*VLOOKUP(K6,Paramétrage!$C$6:$E$29,3,0)))</f>
        <v>0</v>
      </c>
      <c r="X6" s="178"/>
      <c r="Y6" s="176"/>
      <c r="Z6" s="179"/>
      <c r="AA6" s="32" t="s">
        <v>80</v>
      </c>
      <c r="AB6" s="19"/>
      <c r="AC6" s="33">
        <f>IF(F6="",0,IF(I6="",0,IF(SUMIF($F$6:$F$17,F6,$M$6:$M$17)=0,0,IF(OR(J6="",I6="obligatoire"),AD6/SUMIF($F$6:$F$17,F6,$M$6:$M$17),AD6/(SUMIF($F$6:$F$17,F6,$M$6:$M$17)/J6)))))</f>
        <v>17.600000000000001</v>
      </c>
      <c r="AD6" s="232">
        <f t="shared" ref="AD6:AD17" si="1">L6*M6</f>
        <v>440</v>
      </c>
    </row>
    <row r="7" spans="1:30" ht="15.75" customHeight="1">
      <c r="A7" s="215"/>
      <c r="B7" s="225"/>
      <c r="C7" s="233"/>
      <c r="D7" s="234"/>
      <c r="E7" s="244"/>
      <c r="F7" s="165" t="s">
        <v>139</v>
      </c>
      <c r="G7" s="27" t="s">
        <v>90</v>
      </c>
      <c r="H7" s="25"/>
      <c r="I7" s="31" t="s">
        <v>40</v>
      </c>
      <c r="J7" s="17"/>
      <c r="K7" s="166" t="s">
        <v>41</v>
      </c>
      <c r="L7" s="22">
        <v>12</v>
      </c>
      <c r="M7" s="159">
        <v>20</v>
      </c>
      <c r="N7" s="160">
        <v>25</v>
      </c>
      <c r="O7" s="18"/>
      <c r="P7" s="175"/>
      <c r="Q7" s="176"/>
      <c r="R7" s="177"/>
      <c r="S7" s="47">
        <f>IF(OR(N7="",K7=Paramétrage!$C$10,K7=Paramétrage!$C$13,K7=Paramétrage!$C$17,K7=Paramétrage!$C$20,K7=Paramétrage!$C$24,K7=Paramétrage!$C$27,AND(K7&lt;&gt;Paramétrage!$C$9,O7="Mut+ext")),0,ROUNDUP(M7/N7,0))</f>
        <v>1</v>
      </c>
      <c r="T7" s="229">
        <f>IF(OR(K7="",O7="Mut+ext"),0,IF(VLOOKUP(K7,Paramétrage!$C$6:$E$29,2,0)=0,0,IF(N7="","saisir capacité",L7*S7*VLOOKUP(K7,Paramétrage!$C$6:$E$29,2,0))))</f>
        <v>12</v>
      </c>
      <c r="U7" s="230"/>
      <c r="V7" s="231">
        <f t="shared" si="0"/>
        <v>12</v>
      </c>
      <c r="W7" s="48">
        <f>IF(OR(K7="",O7="Mut+ext"),0,IF(ISERROR(U7+T7*VLOOKUP(K7,Paramétrage!$C$6:$E$29,3,0))=TRUE,V7,U7+T7*VLOOKUP(K7,Paramétrage!$C$6:$E$29,3,0)))</f>
        <v>12</v>
      </c>
      <c r="X7" s="178"/>
      <c r="Y7" s="176"/>
      <c r="Z7" s="179"/>
      <c r="AA7" s="152" t="s">
        <v>83</v>
      </c>
      <c r="AB7" s="19"/>
      <c r="AC7" s="33">
        <f>IF(F7="",0,IF(I7="",0,IF(SUMIF($F$6:$F$17,F7,$M$6:$M$17)=0,0,IF(OR(J7="",I7="obligatoire"),AD7/SUMIF($F$6:$F$17,F7,$M$6:$M$17),AD7/(SUMIF($F$6:$F$17,F7,$M$6:$M$17)/J7)))))</f>
        <v>9.6</v>
      </c>
      <c r="AD7" s="235">
        <f t="shared" si="1"/>
        <v>240</v>
      </c>
    </row>
    <row r="8" spans="1:30" ht="15.75" customHeight="1">
      <c r="A8" s="215"/>
      <c r="B8" s="225"/>
      <c r="C8" s="233"/>
      <c r="D8" s="234"/>
      <c r="E8" s="244"/>
      <c r="F8" s="165" t="s">
        <v>140</v>
      </c>
      <c r="G8" s="27" t="s">
        <v>91</v>
      </c>
      <c r="H8" s="25"/>
      <c r="I8" s="31" t="s">
        <v>60</v>
      </c>
      <c r="J8" s="17"/>
      <c r="K8" s="166" t="s">
        <v>41</v>
      </c>
      <c r="L8" s="22">
        <v>10</v>
      </c>
      <c r="M8" s="159">
        <v>20</v>
      </c>
      <c r="N8" s="160">
        <v>25</v>
      </c>
      <c r="O8" s="18"/>
      <c r="P8" s="175"/>
      <c r="Q8" s="176"/>
      <c r="R8" s="177"/>
      <c r="S8" s="47">
        <f>IF(OR(N8="",K8=Paramétrage!$C$10,K8=Paramétrage!$C$13,K8=Paramétrage!$C$17,K8=Paramétrage!$C$20,K8=Paramétrage!$C$24,K8=Paramétrage!$C$27,AND(K8&lt;&gt;Paramétrage!$C$9,O8="Mut+ext")),0,ROUNDUP(M8/N8,0))</f>
        <v>1</v>
      </c>
      <c r="T8" s="229">
        <f>IF(OR(K8="",O8="Mut+ext"),0,IF(VLOOKUP(K8,Paramétrage!$C$6:$E$29,2,0)=0,0,IF(N8="","saisir capacité",L8*S8*VLOOKUP(K8,Paramétrage!$C$6:$E$29,2,0))))</f>
        <v>10</v>
      </c>
      <c r="U8" s="230"/>
      <c r="V8" s="231">
        <f t="shared" si="0"/>
        <v>10</v>
      </c>
      <c r="W8" s="48">
        <f>IF(OR(K8="",O8="Mut+ext"),0,IF(ISERROR(U8+T8*VLOOKUP(K8,Paramétrage!$C$6:$E$29,3,0))=TRUE,V8,U8+T8*VLOOKUP(K8,Paramétrage!$C$6:$E$29,3,0)))</f>
        <v>10</v>
      </c>
      <c r="X8" s="178"/>
      <c r="Y8" s="176"/>
      <c r="Z8" s="179"/>
      <c r="AA8" s="152" t="s">
        <v>86</v>
      </c>
      <c r="AB8" s="19"/>
      <c r="AC8" s="33">
        <f>IF(F8="",0,IF(I8="",0,IF(SUMIF($F$6:$F$17,F8,$M$6:$M$17)=0,0,IF(OR(J8="",I8="obligatoire"),AD8/SUMIF($F$6:$F$17,F8,$M$6:$M$17),AD8/(SUMIF($F$6:$F$17,F8,$M$6:$M$17)/J8)))))</f>
        <v>8</v>
      </c>
      <c r="AD8" s="235">
        <f t="shared" si="1"/>
        <v>200</v>
      </c>
    </row>
    <row r="9" spans="1:30" ht="15.75" customHeight="1">
      <c r="A9" s="215"/>
      <c r="B9" s="225"/>
      <c r="C9" s="233"/>
      <c r="D9" s="234"/>
      <c r="E9" s="244"/>
      <c r="F9" s="165" t="s">
        <v>142</v>
      </c>
      <c r="G9" s="27" t="s">
        <v>92</v>
      </c>
      <c r="H9" s="25"/>
      <c r="I9" s="31" t="s">
        <v>60</v>
      </c>
      <c r="J9" s="17"/>
      <c r="K9" s="166" t="s">
        <v>41</v>
      </c>
      <c r="L9" s="22">
        <v>10</v>
      </c>
      <c r="M9" s="159">
        <v>20</v>
      </c>
      <c r="N9" s="160">
        <v>25</v>
      </c>
      <c r="O9" s="18"/>
      <c r="P9" s="163"/>
      <c r="Q9" s="152"/>
      <c r="R9" s="164"/>
      <c r="S9" s="47"/>
      <c r="T9" s="229"/>
      <c r="U9" s="230"/>
      <c r="V9" s="231"/>
      <c r="W9" s="48"/>
      <c r="X9" s="161"/>
      <c r="Y9" s="152"/>
      <c r="Z9" s="162"/>
      <c r="AA9" s="26"/>
      <c r="AB9" s="19"/>
      <c r="AC9" s="33"/>
      <c r="AD9" s="235"/>
    </row>
    <row r="10" spans="1:30" ht="15.75" customHeight="1">
      <c r="A10" s="215"/>
      <c r="B10" s="225"/>
      <c r="C10" s="233"/>
      <c r="D10" s="234"/>
      <c r="E10" s="244"/>
      <c r="F10" s="165"/>
      <c r="G10" s="27"/>
      <c r="H10" s="25"/>
      <c r="I10" s="31"/>
      <c r="J10" s="17"/>
      <c r="K10" s="166"/>
      <c r="L10" s="22"/>
      <c r="M10" s="159"/>
      <c r="N10" s="160"/>
      <c r="O10" s="18"/>
      <c r="P10" s="175"/>
      <c r="Q10" s="176"/>
      <c r="R10" s="177"/>
      <c r="S10" s="47">
        <f>IF(OR(N10="",K10=Paramétrage!$C$10,K10=Paramétrage!$C$13,K10=Paramétrage!$C$17,K10=Paramétrage!$C$20,K10=Paramétrage!$C$24,K10=Paramétrage!$C$27,AND(K10&lt;&gt;Paramétrage!$C$9,O10="Mut+ext")),0,ROUNDUP(M10/N10,0))</f>
        <v>0</v>
      </c>
      <c r="T10" s="229">
        <f>IF(OR(K10="",O10="Mut+ext"),0,IF(VLOOKUP(K10,Paramétrage!$C$6:$E$29,2,0)=0,0,IF(N10="","saisir capacité",L10*S10*VLOOKUP(K10,Paramétrage!$C$6:$E$29,2,0))))</f>
        <v>0</v>
      </c>
      <c r="U10" s="230"/>
      <c r="V10" s="231">
        <f t="shared" si="0"/>
        <v>0</v>
      </c>
      <c r="W10" s="48">
        <f>IF(OR(K10="",O10="Mut+ext"),0,IF(ISERROR(U10+T10*VLOOKUP(K10,Paramétrage!$C$6:$E$29,3,0))=TRUE,V10,U10+T10*VLOOKUP(K10,Paramétrage!$C$6:$E$29,3,0)))</f>
        <v>0</v>
      </c>
      <c r="X10" s="178"/>
      <c r="Y10" s="176"/>
      <c r="Z10" s="179"/>
      <c r="AA10" s="26"/>
      <c r="AB10" s="19"/>
      <c r="AC10" s="33">
        <f>IF(F10="",0,IF(I10="",0,IF(SUMIF($F$6:$F$17,F10,$M$6:$M$17)=0,0,IF(OR(J10="",I10="obligatoire"),AD10/SUMIF($F$6:$F$17,F10,$M$6:$M$17),AD10/(SUMIF($F$6:$F$17,F10,$M$6:$M$17)/J10)))))</f>
        <v>0</v>
      </c>
      <c r="AD10" s="235">
        <f t="shared" si="1"/>
        <v>0</v>
      </c>
    </row>
    <row r="11" spans="1:30" ht="15.75" customHeight="1">
      <c r="A11" s="215"/>
      <c r="B11" s="225"/>
      <c r="C11" s="233"/>
      <c r="D11" s="234"/>
      <c r="E11" s="244"/>
      <c r="F11" s="165" t="s">
        <v>137</v>
      </c>
      <c r="G11" s="27" t="s">
        <v>160</v>
      </c>
      <c r="H11" s="25"/>
      <c r="I11" s="31" t="s">
        <v>40</v>
      </c>
      <c r="J11" s="17"/>
      <c r="K11" s="166" t="s">
        <v>54</v>
      </c>
      <c r="L11" s="22">
        <v>22</v>
      </c>
      <c r="M11" s="159">
        <v>5</v>
      </c>
      <c r="N11" s="160">
        <v>350</v>
      </c>
      <c r="O11" s="18" t="s">
        <v>42</v>
      </c>
      <c r="P11" s="175"/>
      <c r="Q11" s="176"/>
      <c r="R11" s="177"/>
      <c r="S11" s="47">
        <f>IF(OR(N11="",K11=Paramétrage!$C$10,K11=Paramétrage!$C$13,K11=Paramétrage!$C$17,K11=Paramétrage!$C$20,K11=Paramétrage!$C$24,K11=Paramétrage!$C$27,AND(K11&lt;&gt;Paramétrage!$C$9,O11="Mut+ext")),0,ROUNDUP(M11/N11,0))</f>
        <v>1</v>
      </c>
      <c r="T11" s="229">
        <f>IF(OR(K11="",O11="Mut+ext"),0,IF(VLOOKUP(K11,Paramétrage!$C$6:$E$29,2,0)=0,0,IF(N11="","saisir capacité",L11*S11*VLOOKUP(K11,Paramétrage!$C$6:$E$29,2,0))))</f>
        <v>22</v>
      </c>
      <c r="U11" s="230"/>
      <c r="V11" s="231">
        <f t="shared" si="0"/>
        <v>22</v>
      </c>
      <c r="W11" s="48">
        <f>IF(OR(K11="",O11="Mut+ext"),0,IF(ISERROR(U11+T11*VLOOKUP(K11,Paramétrage!$C$6:$E$29,3,0))=TRUE,V11,U11+T11*VLOOKUP(K11,Paramétrage!$C$6:$E$29,3,0)))</f>
        <v>33</v>
      </c>
      <c r="X11" s="178"/>
      <c r="Y11" s="176"/>
      <c r="Z11" s="179"/>
      <c r="AA11" s="152" t="s">
        <v>80</v>
      </c>
      <c r="AB11" s="19"/>
      <c r="AC11" s="33">
        <f>IF(F11="",0,IF(I11="",0,IF(SUMIF($F$6:$F$17,F11,$M$6:$M$17)=0,0,IF(OR(J11="",I11="obligatoire"),AD11/SUMIF($F$6:$F$17,F11,$M$6:$M$17),AD11/(SUMIF($F$6:$F$17,F11,$M$6:$M$17)/J11)))))</f>
        <v>4.4000000000000004</v>
      </c>
      <c r="AD11" s="235">
        <f t="shared" si="1"/>
        <v>110</v>
      </c>
    </row>
    <row r="12" spans="1:30" ht="15.75" customHeight="1">
      <c r="A12" s="215"/>
      <c r="B12" s="225"/>
      <c r="C12" s="233"/>
      <c r="D12" s="234"/>
      <c r="E12" s="244"/>
      <c r="F12" s="165" t="s">
        <v>139</v>
      </c>
      <c r="G12" s="27" t="s">
        <v>94</v>
      </c>
      <c r="H12" s="25"/>
      <c r="I12" s="31" t="s">
        <v>40</v>
      </c>
      <c r="J12" s="17"/>
      <c r="K12" s="166" t="s">
        <v>41</v>
      </c>
      <c r="L12" s="22">
        <v>12</v>
      </c>
      <c r="M12" s="159">
        <v>5</v>
      </c>
      <c r="N12" s="160">
        <v>25</v>
      </c>
      <c r="O12" s="18"/>
      <c r="P12" s="175"/>
      <c r="Q12" s="176"/>
      <c r="R12" s="177"/>
      <c r="S12" s="47">
        <f>IF(OR(N12="",K12=Paramétrage!$C$10,K12=Paramétrage!$C$13,K12=Paramétrage!$C$17,K12=Paramétrage!$C$20,K12=Paramétrage!$C$24,K12=Paramétrage!$C$27,AND(K12&lt;&gt;Paramétrage!$C$9,O12="Mut+ext")),0,ROUNDUP(M12/N12,0))</f>
        <v>1</v>
      </c>
      <c r="T12" s="229">
        <f>IF(OR(K12="",O12="Mut+ext"),0,IF(VLOOKUP(K12,Paramétrage!$C$6:$E$29,2,0)=0,0,IF(N12="","saisir capacité",L12*S12*VLOOKUP(K12,Paramétrage!$C$6:$E$29,2,0))))</f>
        <v>12</v>
      </c>
      <c r="U12" s="230"/>
      <c r="V12" s="231">
        <f t="shared" si="0"/>
        <v>12</v>
      </c>
      <c r="W12" s="48">
        <f>IF(OR(K12="",O12="Mut+ext"),0,IF(ISERROR(U12+T12*VLOOKUP(K12,Paramétrage!$C$6:$E$29,3,0))=TRUE,V12,U12+T12*VLOOKUP(K12,Paramétrage!$C$6:$E$29,3,0)))</f>
        <v>12</v>
      </c>
      <c r="X12" s="178"/>
      <c r="Y12" s="176"/>
      <c r="Z12" s="179"/>
      <c r="AA12" s="152" t="s">
        <v>83</v>
      </c>
      <c r="AB12" s="19"/>
      <c r="AC12" s="33">
        <f>IF(F12="",0,IF(I12="",0,IF(SUMIF($F$6:$F$17,F12,$M$6:$M$17)=0,0,IF(OR(J12="",I12="obligatoire"),AD12/SUMIF($F$6:$F$17,F12,$M$6:$M$17),AD12/(SUMIF($F$6:$F$17,F12,$M$6:$M$17)/J12)))))</f>
        <v>2.4</v>
      </c>
      <c r="AD12" s="235">
        <f t="shared" si="1"/>
        <v>60</v>
      </c>
    </row>
    <row r="13" spans="1:30" ht="15.75" customHeight="1">
      <c r="A13" s="215"/>
      <c r="B13" s="225"/>
      <c r="C13" s="233"/>
      <c r="D13" s="234"/>
      <c r="E13" s="244"/>
      <c r="F13" s="165" t="s">
        <v>140</v>
      </c>
      <c r="G13" s="27" t="s">
        <v>96</v>
      </c>
      <c r="H13" s="25"/>
      <c r="I13" s="31" t="s">
        <v>60</v>
      </c>
      <c r="J13" s="17"/>
      <c r="K13" s="166" t="s">
        <v>41</v>
      </c>
      <c r="L13" s="22">
        <v>10</v>
      </c>
      <c r="M13" s="159">
        <v>5</v>
      </c>
      <c r="N13" s="160">
        <v>25</v>
      </c>
      <c r="O13" s="18"/>
      <c r="P13" s="175"/>
      <c r="Q13" s="176"/>
      <c r="R13" s="177"/>
      <c r="S13" s="47">
        <f>IF(OR(N13="",K13=Paramétrage!$C$10,K13=Paramétrage!$C$13,K13=Paramétrage!$C$17,K13=Paramétrage!$C$20,K13=Paramétrage!$C$24,K13=Paramétrage!$C$27,AND(K13&lt;&gt;Paramétrage!$C$9,O13="Mut+ext")),0,ROUNDUP(M13/N13,0))</f>
        <v>1</v>
      </c>
      <c r="T13" s="229">
        <f>IF(OR(K13="",O13="Mut+ext"),0,IF(VLOOKUP(K13,Paramétrage!$C$6:$E$29,2,0)=0,0,IF(N13="","saisir capacité",L13*S13*VLOOKUP(K13,Paramétrage!$C$6:$E$29,2,0))))</f>
        <v>10</v>
      </c>
      <c r="U13" s="230"/>
      <c r="V13" s="231">
        <f t="shared" si="0"/>
        <v>10</v>
      </c>
      <c r="W13" s="48">
        <f>IF(OR(K13="",O13="Mut+ext"),0,IF(ISERROR(U13+T13*VLOOKUP(K13,Paramétrage!$C$6:$E$29,3,0))=TRUE,V13,U13+T13*VLOOKUP(K13,Paramétrage!$C$6:$E$29,3,0)))</f>
        <v>10</v>
      </c>
      <c r="X13" s="178"/>
      <c r="Y13" s="176"/>
      <c r="Z13" s="179"/>
      <c r="AA13" s="152" t="s">
        <v>86</v>
      </c>
      <c r="AB13" s="19"/>
      <c r="AC13" s="33">
        <f>IF(F13="",0,IF(I13="",0,IF(SUMIF($F$6:$F$17,F13,$M$6:$M$17)=0,0,IF(OR(J13="",I13="obligatoire"),AD13/SUMIF($F$6:$F$17,F13,$M$6:$M$17),AD13/(SUMIF($F$6:$F$17,F13,$M$6:$M$17)/J13)))))</f>
        <v>2</v>
      </c>
      <c r="AD13" s="235">
        <f t="shared" si="1"/>
        <v>50</v>
      </c>
    </row>
    <row r="14" spans="1:30" ht="15.75" customHeight="1">
      <c r="A14" s="215"/>
      <c r="B14" s="225"/>
      <c r="C14" s="233"/>
      <c r="D14" s="234"/>
      <c r="E14" s="244"/>
      <c r="F14" s="165" t="s">
        <v>142</v>
      </c>
      <c r="G14" s="27" t="s">
        <v>98</v>
      </c>
      <c r="H14" s="25"/>
      <c r="I14" s="31" t="s">
        <v>60</v>
      </c>
      <c r="J14" s="17"/>
      <c r="K14" s="166" t="s">
        <v>41</v>
      </c>
      <c r="L14" s="22">
        <v>10</v>
      </c>
      <c r="M14" s="159">
        <v>5</v>
      </c>
      <c r="N14" s="160">
        <v>25</v>
      </c>
      <c r="O14" s="18"/>
      <c r="P14" s="163"/>
      <c r="Q14" s="152"/>
      <c r="R14" s="164"/>
      <c r="S14" s="47"/>
      <c r="T14" s="229"/>
      <c r="U14" s="230"/>
      <c r="V14" s="231"/>
      <c r="W14" s="48"/>
      <c r="X14" s="161"/>
      <c r="Y14" s="152"/>
      <c r="Z14" s="162"/>
      <c r="AA14" s="26"/>
      <c r="AB14" s="19"/>
      <c r="AC14" s="33"/>
      <c r="AD14" s="235"/>
    </row>
    <row r="15" spans="1:30" ht="15.75" customHeight="1">
      <c r="A15" s="215"/>
      <c r="B15" s="225"/>
      <c r="C15" s="233"/>
      <c r="D15" s="234"/>
      <c r="E15" s="244"/>
      <c r="F15" s="165"/>
      <c r="G15" s="27"/>
      <c r="H15" s="25"/>
      <c r="I15" s="31"/>
      <c r="J15" s="17"/>
      <c r="K15" s="166"/>
      <c r="L15" s="22"/>
      <c r="M15" s="159"/>
      <c r="N15" s="160"/>
      <c r="O15" s="18"/>
      <c r="P15" s="175"/>
      <c r="Q15" s="176"/>
      <c r="R15" s="177"/>
      <c r="S15" s="47">
        <f>IF(OR(N15="",K15=Paramétrage!$C$10,K15=Paramétrage!$C$13,K15=Paramétrage!$C$17,K15=Paramétrage!$C$20,K15=Paramétrage!$C$24,K15=Paramétrage!$C$27,AND(K15&lt;&gt;Paramétrage!$C$9,O15="Mut+ext")),0,ROUNDUP(M15/N15,0))</f>
        <v>0</v>
      </c>
      <c r="T15" s="229">
        <f>IF(OR(K15="",O15="Mut+ext"),0,IF(VLOOKUP(K15,Paramétrage!$C$6:$E$29,2,0)=0,0,IF(N15="","saisir capacité",L15*S15*VLOOKUP(K15,Paramétrage!$C$6:$E$29,2,0))))</f>
        <v>0</v>
      </c>
      <c r="U15" s="230"/>
      <c r="V15" s="231">
        <f t="shared" si="0"/>
        <v>0</v>
      </c>
      <c r="W15" s="48">
        <f>IF(OR(K15="",O15="Mut+ext"),0,IF(ISERROR(U15+T15*VLOOKUP(K15,Paramétrage!$C$6:$E$29,3,0))=TRUE,V15,U15+T15*VLOOKUP(K15,Paramétrage!$C$6:$E$29,3,0)))</f>
        <v>0</v>
      </c>
      <c r="X15" s="178"/>
      <c r="Y15" s="176"/>
      <c r="Z15" s="179"/>
      <c r="AA15" s="26"/>
      <c r="AB15" s="19"/>
      <c r="AC15" s="33">
        <f>IF(F15="",0,IF(I15="",0,IF(SUMIF($F$6:$F$17,F15,$M$6:$M$17)=0,0,IF(OR(J15="",I15="obligatoire"),AD15/SUMIF($F$6:$F$17,F15,$M$6:$M$17),AD15/(SUMIF($F$6:$F$17,F15,$M$6:$M$17)/J15)))))</f>
        <v>0</v>
      </c>
      <c r="AD15" s="235">
        <f t="shared" si="1"/>
        <v>0</v>
      </c>
    </row>
    <row r="16" spans="1:30" ht="15.75" customHeight="1">
      <c r="A16" s="215"/>
      <c r="B16" s="225"/>
      <c r="C16" s="233"/>
      <c r="D16" s="234"/>
      <c r="E16" s="244"/>
      <c r="F16" s="165" t="s">
        <v>147</v>
      </c>
      <c r="G16" s="27" t="s">
        <v>112</v>
      </c>
      <c r="H16" s="25"/>
      <c r="I16" s="31" t="s">
        <v>40</v>
      </c>
      <c r="J16" s="17">
        <v>1</v>
      </c>
      <c r="K16" s="166" t="s">
        <v>54</v>
      </c>
      <c r="L16" s="22">
        <v>10</v>
      </c>
      <c r="M16" s="159">
        <v>25</v>
      </c>
      <c r="N16" s="160">
        <v>500</v>
      </c>
      <c r="O16" s="18" t="s">
        <v>78</v>
      </c>
      <c r="P16" s="175" t="s">
        <v>117</v>
      </c>
      <c r="Q16" s="176"/>
      <c r="R16" s="177"/>
      <c r="S16" s="47">
        <f>IF(OR(N16="",K16=Paramétrage!$C$10,K16=Paramétrage!$C$13,K16=Paramétrage!$C$17,K16=Paramétrage!$C$20,K16=Paramétrage!$C$24,K16=Paramétrage!$C$27,AND(K16&lt;&gt;Paramétrage!$C$9,O16="Mut+ext")),0,ROUNDUP(M16/N16,0))</f>
        <v>0</v>
      </c>
      <c r="T16" s="229">
        <f>IF(OR(K16="",O16="Mut+ext"),0,IF(VLOOKUP(K16,Paramétrage!$C$6:$E$29,2,0)=0,0,IF(N16="","saisir capacité",L16*S16*VLOOKUP(K16,Paramétrage!$C$6:$E$29,2,0))))</f>
        <v>0</v>
      </c>
      <c r="U16" s="230"/>
      <c r="V16" s="231">
        <f t="shared" si="0"/>
        <v>0</v>
      </c>
      <c r="W16" s="48">
        <f>IF(OR(K16="",O16="Mut+ext"),0,IF(ISERROR(U16+T16*VLOOKUP(K16,Paramétrage!$C$6:$E$29,3,0))=TRUE,V16,U16+T16*VLOOKUP(K16,Paramétrage!$C$6:$E$29,3,0)))</f>
        <v>0</v>
      </c>
      <c r="X16" s="178"/>
      <c r="Y16" s="176"/>
      <c r="Z16" s="179"/>
      <c r="AA16" s="152" t="s">
        <v>80</v>
      </c>
      <c r="AB16" s="19"/>
      <c r="AC16" s="33">
        <f>IF(F16="",0,IF(I16="",0,IF(SUMIF($F$6:$F$17,F16,$M$6:$M$17)=0,0,IF(OR(J16="",I16="obligatoire"),AD16/SUMIF($F$6:$F$17,F16,$M$6:$M$17),AD16/(SUMIF($F$6:$F$17,F16,$M$6:$M$17)/J16)))))</f>
        <v>10</v>
      </c>
      <c r="AD16" s="235">
        <f t="shared" si="1"/>
        <v>250</v>
      </c>
    </row>
    <row r="17" spans="1:30">
      <c r="A17" s="215"/>
      <c r="B17" s="225"/>
      <c r="C17" s="233"/>
      <c r="D17" s="234"/>
      <c r="E17" s="244"/>
      <c r="F17" s="165"/>
      <c r="G17" s="27"/>
      <c r="H17" s="25"/>
      <c r="I17" s="31"/>
      <c r="J17" s="17"/>
      <c r="K17" s="166"/>
      <c r="L17" s="21"/>
      <c r="M17" s="236"/>
      <c r="N17" s="160"/>
      <c r="O17" s="18"/>
      <c r="P17" s="175"/>
      <c r="Q17" s="176"/>
      <c r="R17" s="177"/>
      <c r="S17" s="47">
        <f>IF(OR(N17="",K17=Paramétrage!$C$10,K17=Paramétrage!$C$13,K17=Paramétrage!$C$17,K17=Paramétrage!$C$20,K17=Paramétrage!$C$24,K17=Paramétrage!$C$27,AND(K17&lt;&gt;Paramétrage!$C$9,O17="Mut+ext")),0,ROUNDUP(M17/N17,0))</f>
        <v>0</v>
      </c>
      <c r="T17" s="229">
        <f>IF(OR(K17="",O17="Mut+ext"),0,IF(VLOOKUP(K17,Paramétrage!$C$6:$E$29,2,0)=0,0,IF(N17="","saisir capacité",L17*S17*VLOOKUP(K17,Paramétrage!$C$6:$E$29,2,0))))</f>
        <v>0</v>
      </c>
      <c r="U17" s="230"/>
      <c r="V17" s="231">
        <f t="shared" si="0"/>
        <v>0</v>
      </c>
      <c r="W17" s="48">
        <f>IF(OR(K17="",O17="Mut+ext"),0,IF(ISERROR(U17+T17*VLOOKUP(K17,Paramétrage!$C$6:$E$29,3,0))=TRUE,V17,U17+T17*VLOOKUP(K17,Paramétrage!$C$6:$E$29,3,0)))</f>
        <v>0</v>
      </c>
      <c r="X17" s="178"/>
      <c r="Y17" s="176"/>
      <c r="Z17" s="179"/>
      <c r="AA17" s="152"/>
      <c r="AB17" s="19"/>
      <c r="AC17" s="33">
        <f>IF(F17="",0,IF(I17="",0,IF(SUMIF($F$6:$F$17,F17,$M$6:$M$17)=0,0,IF(OR(J17="",I17="obligatoire"),AD17/SUMIF($F$6:$F$17,F17,$M$6:$M$17),AD17/(SUMIF($F$6:$F$17,F17,$M$6:$M$17)/J17)))))</f>
        <v>0</v>
      </c>
      <c r="AD17" s="235">
        <f t="shared" si="1"/>
        <v>0</v>
      </c>
    </row>
    <row r="18" spans="1:30">
      <c r="A18" s="215"/>
      <c r="B18" s="225"/>
      <c r="C18" s="237"/>
      <c r="D18" s="238"/>
      <c r="E18" s="239"/>
      <c r="F18" s="239"/>
      <c r="G18" s="68"/>
      <c r="H18" s="51"/>
      <c r="I18" s="35"/>
      <c r="J18" s="36"/>
      <c r="K18" s="240"/>
      <c r="L18" s="37">
        <f>AC18</f>
        <v>54</v>
      </c>
      <c r="M18" s="241"/>
      <c r="N18" s="241"/>
      <c r="O18" s="40"/>
      <c r="P18" s="38"/>
      <c r="Q18" s="38"/>
      <c r="R18" s="39"/>
      <c r="S18" s="52"/>
      <c r="T18" s="242">
        <f>SUM(T6:T17)</f>
        <v>66</v>
      </c>
      <c r="U18" s="240">
        <f>SUM(U6:U17)</f>
        <v>0</v>
      </c>
      <c r="V18" s="243">
        <f>SUM(V6:V17)</f>
        <v>66</v>
      </c>
      <c r="W18" s="41">
        <f>SUM(W6:W17)</f>
        <v>77</v>
      </c>
      <c r="X18" s="53"/>
      <c r="Y18" s="54"/>
      <c r="Z18" s="55"/>
      <c r="AA18" s="56"/>
      <c r="AB18" s="57"/>
      <c r="AC18" s="58">
        <f>SUM(AC6:AC17)</f>
        <v>54</v>
      </c>
      <c r="AD18" s="59">
        <f>SUM(AD6:AD17)</f>
        <v>1350</v>
      </c>
    </row>
    <row r="19" spans="1:30" ht="15.75" customHeight="1">
      <c r="A19" s="215"/>
      <c r="B19" s="225" t="s">
        <v>149</v>
      </c>
      <c r="C19" s="226"/>
      <c r="D19" s="227"/>
      <c r="E19" s="244"/>
      <c r="F19" s="165"/>
      <c r="G19" s="27"/>
      <c r="H19" s="25"/>
      <c r="I19" s="31"/>
      <c r="J19" s="17"/>
      <c r="K19" s="166"/>
      <c r="L19" s="22"/>
      <c r="M19" s="159"/>
      <c r="N19" s="160"/>
      <c r="O19" s="20"/>
      <c r="P19" s="175"/>
      <c r="Q19" s="176"/>
      <c r="R19" s="177"/>
      <c r="S19" s="47">
        <f>IF(OR(N19="",K19=Paramétrage!$C$10,K19=Paramétrage!$C$13,K19=Paramétrage!$C$17,K19=Paramétrage!$C$20,K19=Paramétrage!$C$24,K19=Paramétrage!$C$27,AND(K19&lt;&gt;Paramétrage!$C$9,O19="Mut+ext")),0,ROUNDUP(M19/N19,0))</f>
        <v>0</v>
      </c>
      <c r="T19" s="229">
        <f>IF(OR(K19="",O19="Mut+ext"),0,IF(VLOOKUP(K19,Paramétrage!$C$6:$E$29,2,0)=0,0,IF(N19="","saisir capacité",L19*S19*VLOOKUP(K19,Paramétrage!$C$6:$E$29,2,0))))</f>
        <v>0</v>
      </c>
      <c r="U19" s="230"/>
      <c r="V19" s="231">
        <f t="shared" ref="V19:V28" si="2">IF(OR(K19="",O19="Mut+ext"),0,IF(ISERROR(T19+U19)=TRUE,T19,T19+U19))</f>
        <v>0</v>
      </c>
      <c r="W19" s="48">
        <f>IF(OR(K19="",O19="Mut+ext"),0,IF(ISERROR(U19+T19*VLOOKUP(K19,Paramétrage!$C$6:$E$29,3,0))=TRUE,V19,U19+T19*VLOOKUP(K19,Paramétrage!$C$6:$E$29,3,0)))</f>
        <v>0</v>
      </c>
      <c r="X19" s="178"/>
      <c r="Y19" s="176"/>
      <c r="Z19" s="179"/>
      <c r="AA19" s="32"/>
      <c r="AB19" s="19"/>
      <c r="AC19" s="33">
        <f>IF(F19="",0,IF(I19="",0,IF(SUMIF($F$19:$F$28,F19,$M$19:$M$28)=0,0,IF(OR(J19="",I19="obligatoire"),AD19/SUMIF($F$19:$F$28,F19,$M$19:$M$28),AD19/(SUMIF($F$19:$F$28,F19,$M$19:$M$28)/J19)))))</f>
        <v>0</v>
      </c>
      <c r="AD19" s="232">
        <f t="shared" ref="AD19:AD28" si="3">L19*M19</f>
        <v>0</v>
      </c>
    </row>
    <row r="20" spans="1:30">
      <c r="A20" s="215"/>
      <c r="B20" s="225"/>
      <c r="C20" s="233"/>
      <c r="D20" s="234"/>
      <c r="E20" s="244"/>
      <c r="F20" s="165"/>
      <c r="G20" s="27"/>
      <c r="H20" s="25"/>
      <c r="I20" s="31"/>
      <c r="J20" s="17"/>
      <c r="K20" s="166"/>
      <c r="L20" s="22"/>
      <c r="M20" s="159"/>
      <c r="N20" s="160"/>
      <c r="O20" s="18"/>
      <c r="P20" s="175"/>
      <c r="Q20" s="176"/>
      <c r="R20" s="177"/>
      <c r="S20" s="47">
        <f>IF(OR(N20="",K20=Paramétrage!$C$10,K20=Paramétrage!$C$13,K20=Paramétrage!$C$17,K20=Paramétrage!$C$20,K20=Paramétrage!$C$24,K20=Paramétrage!$C$27,AND(K20&lt;&gt;Paramétrage!$C$9,O20="Mut+ext")),0,ROUNDUP(M20/N20,0))</f>
        <v>0</v>
      </c>
      <c r="T20" s="229">
        <f>IF(OR(K20="",O20="Mut+ext"),0,IF(VLOOKUP(K20,Paramétrage!$C$6:$E$29,2,0)=0,0,IF(N20="","saisir capacité",L20*S20*VLOOKUP(K20,Paramétrage!$C$6:$E$29,2,0))))</f>
        <v>0</v>
      </c>
      <c r="U20" s="230"/>
      <c r="V20" s="231">
        <f t="shared" si="2"/>
        <v>0</v>
      </c>
      <c r="W20" s="48">
        <f>IF(OR(K20="",O20="Mut+ext"),0,IF(ISERROR(U20+T20*VLOOKUP(K20,Paramétrage!$C$6:$E$29,3,0))=TRUE,V20,U20+T20*VLOOKUP(K20,Paramétrage!$C$6:$E$29,3,0)))</f>
        <v>0</v>
      </c>
      <c r="X20" s="178"/>
      <c r="Y20" s="176"/>
      <c r="Z20" s="179"/>
      <c r="AA20" s="152"/>
      <c r="AB20" s="19"/>
      <c r="AC20" s="33">
        <f t="shared" ref="AC20:AC28" si="4">IF(F20="",0,IF(I20="",0,IF(SUMIF($F$19:$F$28,F20,$M$19:$M$28)=0,0,IF(OR(J20="",I20="obligatoire"),AD20/SUMIF($F$19:$F$28,F20,$M$19:$M$28),AD20/(SUMIF($F$19:$F$28,F20,$M$19:$M$28)/J20)))))</f>
        <v>0</v>
      </c>
      <c r="AD20" s="235">
        <f t="shared" si="3"/>
        <v>0</v>
      </c>
    </row>
    <row r="21" spans="1:30">
      <c r="A21" s="215"/>
      <c r="B21" s="225"/>
      <c r="C21" s="233"/>
      <c r="D21" s="234"/>
      <c r="E21" s="244"/>
      <c r="F21" s="165"/>
      <c r="G21" s="27"/>
      <c r="H21" s="25"/>
      <c r="I21" s="31"/>
      <c r="J21" s="17"/>
      <c r="K21" s="166"/>
      <c r="L21" s="22"/>
      <c r="M21" s="159"/>
      <c r="N21" s="160"/>
      <c r="O21" s="18"/>
      <c r="P21" s="175"/>
      <c r="Q21" s="176"/>
      <c r="R21" s="177"/>
      <c r="S21" s="47">
        <f>IF(OR(N21="",K21=Paramétrage!$C$10,K21=Paramétrage!$C$13,K21=Paramétrage!$C$17,K21=Paramétrage!$C$20,K21=Paramétrage!$C$24,K21=Paramétrage!$C$27,AND(K21&lt;&gt;Paramétrage!$C$9,O21="Mut+ext")),0,ROUNDUP(M21/N21,0))</f>
        <v>0</v>
      </c>
      <c r="T21" s="229">
        <f>IF(OR(K21="",O21="Mut+ext"),0,IF(VLOOKUP(K21,Paramétrage!$C$6:$E$29,2,0)=0,0,IF(N21="","saisir capacité",L21*S21*VLOOKUP(K21,Paramétrage!$C$6:$E$29,2,0))))</f>
        <v>0</v>
      </c>
      <c r="U21" s="230"/>
      <c r="V21" s="231">
        <f t="shared" si="2"/>
        <v>0</v>
      </c>
      <c r="W21" s="48">
        <f>IF(OR(K21="",O21="Mut+ext"),0,IF(ISERROR(U21+T21*VLOOKUP(K21,Paramétrage!$C$6:$E$29,3,0))=TRUE,V21,U21+T21*VLOOKUP(K21,Paramétrage!$C$6:$E$29,3,0)))</f>
        <v>0</v>
      </c>
      <c r="X21" s="178"/>
      <c r="Y21" s="176"/>
      <c r="Z21" s="179"/>
      <c r="AA21" s="152"/>
      <c r="AB21" s="19"/>
      <c r="AC21" s="33">
        <f t="shared" si="4"/>
        <v>0</v>
      </c>
      <c r="AD21" s="235">
        <f t="shared" si="3"/>
        <v>0</v>
      </c>
    </row>
    <row r="22" spans="1:30">
      <c r="A22" s="215"/>
      <c r="B22" s="225"/>
      <c r="C22" s="233"/>
      <c r="D22" s="234"/>
      <c r="E22" s="244"/>
      <c r="F22" s="165"/>
      <c r="G22" s="27"/>
      <c r="H22" s="25"/>
      <c r="I22" s="31"/>
      <c r="J22" s="17"/>
      <c r="K22" s="166"/>
      <c r="L22" s="22"/>
      <c r="M22" s="159"/>
      <c r="N22" s="160"/>
      <c r="O22" s="18"/>
      <c r="P22" s="175"/>
      <c r="Q22" s="176"/>
      <c r="R22" s="177"/>
      <c r="S22" s="47">
        <f>IF(OR(N22="",K22=Paramétrage!$C$10,K22=Paramétrage!$C$13,K22=Paramétrage!$C$17,K22=Paramétrage!$C$20,K22=Paramétrage!$C$24,K22=Paramétrage!$C$27,AND(K22&lt;&gt;Paramétrage!$C$9,O22="Mut+ext")),0,ROUNDUP(M22/N22,0))</f>
        <v>0</v>
      </c>
      <c r="T22" s="229">
        <f>IF(OR(K22="",O22="Mut+ext"),0,IF(VLOOKUP(K22,Paramétrage!$C$6:$E$29,2,0)=0,0,IF(N22="","saisir capacité",L22*S22*VLOOKUP(K22,Paramétrage!$C$6:$E$29,2,0))))</f>
        <v>0</v>
      </c>
      <c r="U22" s="230"/>
      <c r="V22" s="231">
        <f t="shared" si="2"/>
        <v>0</v>
      </c>
      <c r="W22" s="48">
        <f>IF(OR(K22="",O22="Mut+ext"),0,IF(ISERROR(U22+T22*VLOOKUP(K22,Paramétrage!$C$6:$E$29,3,0))=TRUE,V22,U22+T22*VLOOKUP(K22,Paramétrage!$C$6:$E$29,3,0)))</f>
        <v>0</v>
      </c>
      <c r="X22" s="178"/>
      <c r="Y22" s="176"/>
      <c r="Z22" s="179"/>
      <c r="AA22" s="26"/>
      <c r="AB22" s="19"/>
      <c r="AC22" s="33">
        <f t="shared" si="4"/>
        <v>0</v>
      </c>
      <c r="AD22" s="235">
        <f t="shared" si="3"/>
        <v>0</v>
      </c>
    </row>
    <row r="23" spans="1:30">
      <c r="A23" s="215"/>
      <c r="B23" s="225"/>
      <c r="C23" s="233"/>
      <c r="D23" s="234"/>
      <c r="E23" s="244"/>
      <c r="F23" s="165"/>
      <c r="G23" s="27"/>
      <c r="H23" s="25"/>
      <c r="I23" s="31"/>
      <c r="J23" s="17"/>
      <c r="K23" s="166"/>
      <c r="L23" s="22"/>
      <c r="M23" s="159"/>
      <c r="N23" s="160"/>
      <c r="O23" s="18"/>
      <c r="P23" s="175"/>
      <c r="Q23" s="176"/>
      <c r="R23" s="177"/>
      <c r="S23" s="47">
        <f>IF(OR(N23="",K23=Paramétrage!$C$10,K23=Paramétrage!$C$13,K23=Paramétrage!$C$17,K23=Paramétrage!$C$20,K23=Paramétrage!$C$24,K23=Paramétrage!$C$27,AND(K23&lt;&gt;Paramétrage!$C$9,O23="Mut+ext")),0,ROUNDUP(M23/N23,0))</f>
        <v>0</v>
      </c>
      <c r="T23" s="229">
        <f>IF(OR(K23="",O23="Mut+ext"),0,IF(VLOOKUP(K23,Paramétrage!$C$6:$E$29,2,0)=0,0,IF(N23="","saisir capacité",L23*S23*VLOOKUP(K23,Paramétrage!$C$6:$E$29,2,0))))</f>
        <v>0</v>
      </c>
      <c r="U23" s="230"/>
      <c r="V23" s="231">
        <f t="shared" si="2"/>
        <v>0</v>
      </c>
      <c r="W23" s="48">
        <f>IF(OR(K23="",O23="Mut+ext"),0,IF(ISERROR(U23+T23*VLOOKUP(K23,Paramétrage!$C$6:$E$29,3,0))=TRUE,V23,U23+T23*VLOOKUP(K23,Paramétrage!$C$6:$E$29,3,0)))</f>
        <v>0</v>
      </c>
      <c r="X23" s="178"/>
      <c r="Y23" s="176"/>
      <c r="Z23" s="179"/>
      <c r="AA23" s="152"/>
      <c r="AB23" s="19"/>
      <c r="AC23" s="33">
        <f t="shared" si="4"/>
        <v>0</v>
      </c>
      <c r="AD23" s="235">
        <f t="shared" si="3"/>
        <v>0</v>
      </c>
    </row>
    <row r="24" spans="1:30">
      <c r="A24" s="215"/>
      <c r="B24" s="225"/>
      <c r="C24" s="233"/>
      <c r="D24" s="234"/>
      <c r="E24" s="244"/>
      <c r="F24" s="165"/>
      <c r="G24" s="27"/>
      <c r="H24" s="25"/>
      <c r="I24" s="31"/>
      <c r="J24" s="17"/>
      <c r="K24" s="166"/>
      <c r="L24" s="21"/>
      <c r="M24" s="236"/>
      <c r="N24" s="160"/>
      <c r="O24" s="18"/>
      <c r="P24" s="175"/>
      <c r="Q24" s="176"/>
      <c r="R24" s="177"/>
      <c r="S24" s="47">
        <f>IF(OR(N24="",K24=Paramétrage!$C$10,K24=Paramétrage!$C$13,K24=Paramétrage!$C$17,K24=Paramétrage!$C$20,K24=Paramétrage!$C$24,K24=Paramétrage!$C$27,AND(K24&lt;&gt;Paramétrage!$C$9,O24="Mut+ext")),0,ROUNDUP(M24/N24,0))</f>
        <v>0</v>
      </c>
      <c r="T24" s="229">
        <f>IF(OR(K24="",O24="Mut+ext"),0,IF(VLOOKUP(K24,Paramétrage!$C$6:$E$29,2,0)=0,0,IF(N24="","saisir capacité",L24*S24*VLOOKUP(K24,Paramétrage!$C$6:$E$29,2,0))))</f>
        <v>0</v>
      </c>
      <c r="U24" s="230"/>
      <c r="V24" s="231">
        <f t="shared" si="2"/>
        <v>0</v>
      </c>
      <c r="W24" s="48">
        <f>IF(OR(K24="",O24="Mut+ext"),0,IF(ISERROR(U24+T24*VLOOKUP(K24,Paramétrage!$C$6:$E$29,3,0))=TRUE,V24,U24+T24*VLOOKUP(K24,Paramétrage!$C$6:$E$29,3,0)))</f>
        <v>0</v>
      </c>
      <c r="X24" s="178"/>
      <c r="Y24" s="176"/>
      <c r="Z24" s="179"/>
      <c r="AA24" s="152"/>
      <c r="AB24" s="19"/>
      <c r="AC24" s="33">
        <f>IF(F24="",0,IF(I24="",0,IF(SUMIF($F$19:$F$28,F24,$M$19:$M$28)=0,0,IF(OR(J24="",I24="obligatoire"),AD24/SUMIF($F$19:$F$28,F24,$M$19:$M$28),AD24/(SUMIF($F$19:$F$28,F24,$M$19:$M$28)/J24)))))</f>
        <v>0</v>
      </c>
      <c r="AD24" s="235">
        <f t="shared" si="3"/>
        <v>0</v>
      </c>
    </row>
    <row r="25" spans="1:30">
      <c r="A25" s="215"/>
      <c r="B25" s="225"/>
      <c r="C25" s="233"/>
      <c r="D25" s="234"/>
      <c r="E25" s="244"/>
      <c r="F25" s="165"/>
      <c r="G25" s="67"/>
      <c r="H25" s="25"/>
      <c r="I25" s="24"/>
      <c r="J25" s="17"/>
      <c r="K25" s="166"/>
      <c r="L25" s="21"/>
      <c r="M25" s="159"/>
      <c r="N25" s="160"/>
      <c r="O25" s="18"/>
      <c r="P25" s="175"/>
      <c r="Q25" s="176"/>
      <c r="R25" s="177"/>
      <c r="S25" s="47">
        <f>IF(OR(N25="",K25=Paramétrage!$C$10,K25=Paramétrage!$C$13,K25=Paramétrage!$C$17,K25=Paramétrage!$C$20,K25=Paramétrage!$C$24,K25=Paramétrage!$C$27,AND(K25&lt;&gt;Paramétrage!$C$9,O25="Mut+ext")),0,ROUNDUP(M25/N25,0))</f>
        <v>0</v>
      </c>
      <c r="T25" s="229">
        <f>IF(OR(K25="",O25="Mut+ext"),0,IF(VLOOKUP(K25,Paramétrage!$C$6:$E$29,2,0)=0,0,IF(N25="","saisir capacité",L25*S25*VLOOKUP(K25,Paramétrage!$C$6:$E$29,2,0))))</f>
        <v>0</v>
      </c>
      <c r="U25" s="230"/>
      <c r="V25" s="231">
        <f t="shared" si="2"/>
        <v>0</v>
      </c>
      <c r="W25" s="48">
        <f>IF(OR(K25="",O25="Mut+ext"),0,IF(ISERROR(U25+T25*VLOOKUP(K25,Paramétrage!$C$6:$E$29,3,0))=TRUE,V25,U25+T25*VLOOKUP(K25,Paramétrage!$C$6:$E$29,3,0)))</f>
        <v>0</v>
      </c>
      <c r="X25" s="178"/>
      <c r="Y25" s="176"/>
      <c r="Z25" s="179"/>
      <c r="AA25" s="152"/>
      <c r="AB25" s="19"/>
      <c r="AC25" s="33">
        <f t="shared" si="4"/>
        <v>0</v>
      </c>
      <c r="AD25" s="235">
        <f t="shared" si="3"/>
        <v>0</v>
      </c>
    </row>
    <row r="26" spans="1:30">
      <c r="A26" s="215"/>
      <c r="B26" s="225"/>
      <c r="C26" s="233"/>
      <c r="D26" s="234"/>
      <c r="E26" s="244"/>
      <c r="F26" s="165"/>
      <c r="G26" s="27"/>
      <c r="H26" s="25"/>
      <c r="I26" s="31"/>
      <c r="J26" s="17"/>
      <c r="K26" s="166"/>
      <c r="L26" s="22"/>
      <c r="M26" s="159"/>
      <c r="N26" s="160"/>
      <c r="O26" s="18"/>
      <c r="P26" s="175"/>
      <c r="Q26" s="176"/>
      <c r="R26" s="177"/>
      <c r="S26" s="47">
        <f>IF(OR(N26="",K26=Paramétrage!$C$10,K26=Paramétrage!$C$13,K26=Paramétrage!$C$17,K26=Paramétrage!$C$20,K26=Paramétrage!$C$24,K26=Paramétrage!$C$27,AND(K26&lt;&gt;Paramétrage!$C$9,O26="Mut+ext")),0,ROUNDUP(M26/N26,0))</f>
        <v>0</v>
      </c>
      <c r="T26" s="229">
        <f>IF(OR(K26="",O26="Mut+ext"),0,IF(VLOOKUP(K26,Paramétrage!$C$6:$E$29,2,0)=0,0,IF(N26="","saisir capacité",L26*S26*VLOOKUP(K26,Paramétrage!$C$6:$E$29,2,0))))</f>
        <v>0</v>
      </c>
      <c r="U26" s="230"/>
      <c r="V26" s="231">
        <f t="shared" si="2"/>
        <v>0</v>
      </c>
      <c r="W26" s="48">
        <f>IF(OR(K26="",O26="Mut+ext"),0,IF(ISERROR(U26+T26*VLOOKUP(K26,Paramétrage!$C$6:$E$29,3,0))=TRUE,V26,U26+T26*VLOOKUP(K26,Paramétrage!$C$6:$E$29,3,0)))</f>
        <v>0</v>
      </c>
      <c r="X26" s="178"/>
      <c r="Y26" s="176"/>
      <c r="Z26" s="179"/>
      <c r="AA26" s="26"/>
      <c r="AB26" s="19"/>
      <c r="AC26" s="33">
        <f t="shared" si="4"/>
        <v>0</v>
      </c>
      <c r="AD26" s="235">
        <f t="shared" si="3"/>
        <v>0</v>
      </c>
    </row>
    <row r="27" spans="1:30">
      <c r="A27" s="215"/>
      <c r="B27" s="225"/>
      <c r="C27" s="233"/>
      <c r="D27" s="234"/>
      <c r="E27" s="244"/>
      <c r="F27" s="165"/>
      <c r="G27" s="27"/>
      <c r="H27" s="25"/>
      <c r="I27" s="31"/>
      <c r="J27" s="17"/>
      <c r="K27" s="166"/>
      <c r="L27" s="22"/>
      <c r="M27" s="159"/>
      <c r="N27" s="160"/>
      <c r="O27" s="18"/>
      <c r="P27" s="175"/>
      <c r="Q27" s="176"/>
      <c r="R27" s="177"/>
      <c r="S27" s="47">
        <f>IF(OR(N27="",K27=Paramétrage!$C$10,K27=Paramétrage!$C$13,K27=Paramétrage!$C$17,K27=Paramétrage!$C$20,K27=Paramétrage!$C$24,K27=Paramétrage!$C$27,AND(K27&lt;&gt;Paramétrage!$C$9,O27="Mut+ext")),0,ROUNDUP(M27/N27,0))</f>
        <v>0</v>
      </c>
      <c r="T27" s="229">
        <f>IF(OR(K27="",O27="Mut+ext"),0,IF(VLOOKUP(K27,Paramétrage!$C$6:$E$29,2,0)=0,0,IF(N27="","saisir capacité",L27*S27*VLOOKUP(K27,Paramétrage!$C$6:$E$29,2,0))))</f>
        <v>0</v>
      </c>
      <c r="U27" s="230"/>
      <c r="V27" s="231">
        <f t="shared" si="2"/>
        <v>0</v>
      </c>
      <c r="W27" s="48">
        <f>IF(OR(K27="",O27="Mut+ext"),0,IF(ISERROR(U27+T27*VLOOKUP(K27,Paramétrage!$C$6:$E$29,3,0))=TRUE,V27,U27+T27*VLOOKUP(K27,Paramétrage!$C$6:$E$29,3,0)))</f>
        <v>0</v>
      </c>
      <c r="X27" s="178"/>
      <c r="Y27" s="176"/>
      <c r="Z27" s="179"/>
      <c r="AA27" s="152"/>
      <c r="AB27" s="19"/>
      <c r="AC27" s="33">
        <f>IF(F27="",0,IF(I27="",0,IF(SUMIF($F$19:$F$28,F27,$M$19:$M$28)=0,0,IF(OR(J27="",I27="obligatoire"),AD27/SUMIF($F$19:$F$28,F27,$M$19:$M$28),AD27/(SUMIF($F$19:$F$28,F27,$M$19:$M$28)/J27)))))</f>
        <v>0</v>
      </c>
      <c r="AD27" s="235">
        <f t="shared" si="3"/>
        <v>0</v>
      </c>
    </row>
    <row r="28" spans="1:30">
      <c r="A28" s="215"/>
      <c r="B28" s="225"/>
      <c r="C28" s="233"/>
      <c r="D28" s="234"/>
      <c r="E28" s="244"/>
      <c r="F28" s="165"/>
      <c r="G28" s="27"/>
      <c r="H28" s="25"/>
      <c r="I28" s="31"/>
      <c r="J28" s="17"/>
      <c r="K28" s="166"/>
      <c r="L28" s="21"/>
      <c r="M28" s="236"/>
      <c r="N28" s="160"/>
      <c r="O28" s="18"/>
      <c r="P28" s="175"/>
      <c r="Q28" s="176"/>
      <c r="R28" s="177"/>
      <c r="S28" s="47">
        <f>IF(OR(N28="",K28=Paramétrage!$C$10,K28=Paramétrage!$C$13,K28=Paramétrage!$C$17,K28=Paramétrage!$C$20,K28=Paramétrage!$C$24,K28=Paramétrage!$C$27,AND(K28&lt;&gt;Paramétrage!$C$9,O28="Mut+ext")),0,ROUNDUP(M28/N28,0))</f>
        <v>0</v>
      </c>
      <c r="T28" s="229">
        <f>IF(OR(K28="",O28="Mut+ext"),0,IF(VLOOKUP(K28,Paramétrage!$C$6:$E$29,2,0)=0,0,IF(N28="","saisir capacité",L28*S28*VLOOKUP(K28,Paramétrage!$C$6:$E$29,2,0))))</f>
        <v>0</v>
      </c>
      <c r="U28" s="230"/>
      <c r="V28" s="231">
        <f t="shared" si="2"/>
        <v>0</v>
      </c>
      <c r="W28" s="48">
        <f>IF(OR(K28="",O28="Mut+ext"),0,IF(ISERROR(U28+T28*VLOOKUP(K28,Paramétrage!$C$6:$E$29,3,0))=TRUE,V28,U28+T28*VLOOKUP(K28,Paramétrage!$C$6:$E$29,3,0)))</f>
        <v>0</v>
      </c>
      <c r="X28" s="178"/>
      <c r="Y28" s="176"/>
      <c r="Z28" s="179"/>
      <c r="AA28" s="152"/>
      <c r="AB28" s="19"/>
      <c r="AC28" s="33">
        <f t="shared" si="4"/>
        <v>0</v>
      </c>
      <c r="AD28" s="235">
        <f t="shared" si="3"/>
        <v>0</v>
      </c>
    </row>
    <row r="29" spans="1:30">
      <c r="A29" s="215"/>
      <c r="B29" s="225"/>
      <c r="C29" s="237"/>
      <c r="D29" s="238"/>
      <c r="E29" s="239"/>
      <c r="F29" s="239"/>
      <c r="G29" s="68"/>
      <c r="H29" s="51"/>
      <c r="I29" s="35"/>
      <c r="J29" s="36"/>
      <c r="K29" s="240"/>
      <c r="L29" s="37">
        <f>AC29</f>
        <v>0</v>
      </c>
      <c r="M29" s="241"/>
      <c r="N29" s="241"/>
      <c r="O29" s="40"/>
      <c r="P29" s="38"/>
      <c r="Q29" s="38"/>
      <c r="R29" s="39"/>
      <c r="S29" s="52"/>
      <c r="T29" s="242">
        <f>SUM(T19:T28)</f>
        <v>0</v>
      </c>
      <c r="U29" s="240">
        <f>SUM(U19:U28)</f>
        <v>0</v>
      </c>
      <c r="V29" s="243">
        <f>SUM(V19:V28)</f>
        <v>0</v>
      </c>
      <c r="W29" s="41">
        <f>SUM(W19:W28)</f>
        <v>0</v>
      </c>
      <c r="X29" s="53"/>
      <c r="Y29" s="54"/>
      <c r="Z29" s="55"/>
      <c r="AA29" s="56"/>
      <c r="AB29" s="57"/>
      <c r="AC29" s="58">
        <f>SUM(AC19:AC28)</f>
        <v>0</v>
      </c>
      <c r="AD29" s="59">
        <f>SUM(AD19:AD28)</f>
        <v>0</v>
      </c>
    </row>
    <row r="30" spans="1:30" s="69" customFormat="1" ht="16.149999999999999" thickBot="1">
      <c r="A30" s="215"/>
      <c r="B30" s="86"/>
      <c r="C30" s="86"/>
      <c r="D30" s="87"/>
      <c r="E30" s="88"/>
      <c r="F30" s="89"/>
      <c r="G30" s="90"/>
      <c r="H30" s="91"/>
      <c r="I30" s="92"/>
      <c r="J30" s="93"/>
      <c r="K30" s="94"/>
      <c r="L30" s="95">
        <f>L29+L18</f>
        <v>54</v>
      </c>
      <c r="M30" s="91"/>
      <c r="N30" s="96"/>
      <c r="O30" s="97"/>
      <c r="P30" s="98"/>
      <c r="Q30" s="98"/>
      <c r="R30" s="99"/>
      <c r="S30" s="100"/>
      <c r="T30" s="101">
        <f>T18+T29</f>
        <v>66</v>
      </c>
      <c r="U30" s="94"/>
      <c r="V30" s="101">
        <f>V18+V29</f>
        <v>66</v>
      </c>
      <c r="W30" s="101">
        <f>W18+W29</f>
        <v>77</v>
      </c>
      <c r="X30" s="102"/>
      <c r="Y30" s="103"/>
      <c r="Z30" s="104"/>
      <c r="AA30" s="105"/>
      <c r="AB30" s="106"/>
      <c r="AC30" s="77"/>
      <c r="AD30" s="78"/>
    </row>
    <row r="31" spans="1:30" ht="15.75" customHeight="1">
      <c r="A31" s="216" t="s">
        <v>150</v>
      </c>
      <c r="B31" s="245" t="s">
        <v>151</v>
      </c>
      <c r="C31" s="246" t="s">
        <v>37</v>
      </c>
      <c r="D31" s="247"/>
      <c r="E31" s="248">
        <v>6</v>
      </c>
      <c r="F31" s="249" t="s">
        <v>152</v>
      </c>
      <c r="G31" s="27" t="s">
        <v>161</v>
      </c>
      <c r="H31" s="25"/>
      <c r="I31" s="31" t="s">
        <v>40</v>
      </c>
      <c r="J31" s="17"/>
      <c r="K31" s="166" t="s">
        <v>54</v>
      </c>
      <c r="L31" s="22">
        <v>22</v>
      </c>
      <c r="M31" s="159">
        <v>20</v>
      </c>
      <c r="N31" s="160">
        <v>350</v>
      </c>
      <c r="O31" s="20" t="s">
        <v>78</v>
      </c>
      <c r="P31" s="175"/>
      <c r="Q31" s="176"/>
      <c r="R31" s="177"/>
      <c r="S31" s="128">
        <f>IF(OR(N31="",K31=Paramétrage!$C$10,K31=Paramétrage!$C$13,K31=Paramétrage!$C$17,K31=Paramétrage!$C$20,K31=Paramétrage!$C$24,K31=Paramétrage!$C$27,AND(K31&lt;&gt;Paramétrage!$C$9,O31="Mut+ext")),0,ROUNDUP(M31/N31,0))</f>
        <v>0</v>
      </c>
      <c r="T31" s="253">
        <f>IF(OR(K31="",O31="Mut+ext"),0,IF(VLOOKUP(K31,Paramétrage!$C$6:$E$29,2,0)=0,0,IF(N31="","saisir capacité",L31*S31*VLOOKUP(K31,Paramétrage!$C$6:$E$29,2,0))))</f>
        <v>0</v>
      </c>
      <c r="U31" s="254"/>
      <c r="V31" s="255">
        <f t="shared" ref="V31:V42" si="5">IF(OR(K31="",O31="Mut+ext"),0,IF(ISERROR(T31+U31)=TRUE,T31,T31+U31))</f>
        <v>0</v>
      </c>
      <c r="W31" s="129">
        <f>IF(OR(K31="",O31="Mut+ext"),0,IF(ISERROR(U31+T31*VLOOKUP(K31,Paramétrage!$C$6:$E$29,3,0))=TRUE,V31,U31+T31*VLOOKUP(K31,Paramétrage!$C$6:$E$29,3,0)))</f>
        <v>0</v>
      </c>
      <c r="X31" s="212"/>
      <c r="Y31" s="183"/>
      <c r="Z31" s="213"/>
      <c r="AA31" s="153" t="s">
        <v>80</v>
      </c>
      <c r="AB31" s="85"/>
      <c r="AC31" s="33">
        <f>IF(F31="",0,IF(I31="",0,IF(SUMIF($F$31:$F$42,F31,$M$31:$M$42)=0,0,IF(OR(J31="",I31="obligatoire"),AD31/SUMIF($F$31:$F$42,F31,$M$31:$M$42),AD31/(SUMIF($F$31:$F$42,F31,$M$31:$M$42)/J31)))))</f>
        <v>17.600000000000001</v>
      </c>
      <c r="AD31" s="232">
        <f>L31*M31</f>
        <v>440</v>
      </c>
    </row>
    <row r="32" spans="1:30" ht="15.75" customHeight="1">
      <c r="A32" s="217"/>
      <c r="B32" s="225"/>
      <c r="C32" s="233"/>
      <c r="D32" s="234"/>
      <c r="E32" s="244"/>
      <c r="F32" s="165" t="s">
        <v>154</v>
      </c>
      <c r="G32" s="27" t="s">
        <v>90</v>
      </c>
      <c r="H32" s="25"/>
      <c r="I32" s="31" t="s">
        <v>40</v>
      </c>
      <c r="J32" s="17"/>
      <c r="K32" s="166" t="s">
        <v>41</v>
      </c>
      <c r="L32" s="22">
        <v>12</v>
      </c>
      <c r="M32" s="159">
        <v>20</v>
      </c>
      <c r="N32" s="160">
        <v>25</v>
      </c>
      <c r="O32" s="18"/>
      <c r="P32" s="175"/>
      <c r="Q32" s="176"/>
      <c r="R32" s="177"/>
      <c r="S32" s="49">
        <f>IF(OR(N32="",K32=Paramétrage!$C$10,K32=Paramétrage!$C$13,K32=Paramétrage!$C$17,K32=Paramétrage!$C$20,K32=Paramétrage!$C$24,K32=Paramétrage!$C$27,AND(K32&lt;&gt;Paramétrage!$C$9,O32="Mut+ext")),0,ROUNDUP(M32/N32,0))</f>
        <v>1</v>
      </c>
      <c r="T32" s="256">
        <f>IF(OR(K32="",O32="Mut+ext"),0,IF(VLOOKUP(K32,Paramétrage!$C$6:$E$29,2,0)=0,0,IF(N32="","saisir capacité",L32*S32*VLOOKUP(K32,Paramétrage!$C$6:$E$29,2,0))))</f>
        <v>12</v>
      </c>
      <c r="U32" s="230"/>
      <c r="V32" s="257">
        <f t="shared" si="5"/>
        <v>12</v>
      </c>
      <c r="W32" s="50">
        <f>IF(OR(K32="",O32="Mut+ext"),0,IF(ISERROR(U32+T32*VLOOKUP(K32,Paramétrage!$C$6:$E$29,3,0))=TRUE,V32,U32+T32*VLOOKUP(K32,Paramétrage!$C$6:$E$29,3,0)))</f>
        <v>12</v>
      </c>
      <c r="X32" s="178"/>
      <c r="Y32" s="176"/>
      <c r="Z32" s="179"/>
      <c r="AA32" s="152" t="s">
        <v>83</v>
      </c>
      <c r="AB32" s="19"/>
      <c r="AC32" s="33">
        <f>IF(F32="",0,IF(I32="",0,IF(SUMIF($F$31:$F$42,F32,$M$31:$M$42)=0,0,IF(OR(J32="",I32="obligatoire"),AD32/SUMIF($F$31:$F$42,F32,$M$31:$M$42),AD32/(SUMIF($F$31:$F$42,F32,$M$31:$M$42)/J32)))))</f>
        <v>9.6</v>
      </c>
      <c r="AD32" s="232">
        <f t="shared" ref="AD32:AD42" si="6">L32*M32</f>
        <v>240</v>
      </c>
    </row>
    <row r="33" spans="1:30" ht="15.75" customHeight="1">
      <c r="A33" s="217"/>
      <c r="B33" s="225"/>
      <c r="C33" s="233"/>
      <c r="D33" s="234"/>
      <c r="E33" s="244"/>
      <c r="F33" s="165" t="s">
        <v>140</v>
      </c>
      <c r="G33" s="27" t="s">
        <v>91</v>
      </c>
      <c r="H33" s="25"/>
      <c r="I33" s="31" t="s">
        <v>60</v>
      </c>
      <c r="J33" s="17"/>
      <c r="K33" s="166" t="s">
        <v>41</v>
      </c>
      <c r="L33" s="22">
        <v>10</v>
      </c>
      <c r="M33" s="159">
        <v>20</v>
      </c>
      <c r="N33" s="160">
        <v>25</v>
      </c>
      <c r="O33" s="18"/>
      <c r="P33" s="175"/>
      <c r="Q33" s="176"/>
      <c r="R33" s="177"/>
      <c r="S33" s="49">
        <f>IF(OR(N33="",K33=Paramétrage!$C$10,K33=Paramétrage!$C$13,K33=Paramétrage!$C$17,K33=Paramétrage!$C$20,K33=Paramétrage!$C$24,K33=Paramétrage!$C$27,AND(K33&lt;&gt;Paramétrage!$C$9,O33="Mut+ext")),0,ROUNDUP(M33/N33,0))</f>
        <v>1</v>
      </c>
      <c r="T33" s="256">
        <f>IF(OR(K33="",O33="Mut+ext"),0,IF(VLOOKUP(K33,Paramétrage!$C$6:$E$29,2,0)=0,0,IF(N33="","saisir capacité",L33*S33*VLOOKUP(K33,Paramétrage!$C$6:$E$29,2,0))))</f>
        <v>10</v>
      </c>
      <c r="U33" s="230"/>
      <c r="V33" s="257">
        <f t="shared" si="5"/>
        <v>10</v>
      </c>
      <c r="W33" s="50">
        <f>IF(OR(K33="",O33="Mut+ext"),0,IF(ISERROR(U33+T33*VLOOKUP(K33,Paramétrage!$C$6:$E$29,3,0))=TRUE,V33,U33+T33*VLOOKUP(K33,Paramétrage!$C$6:$E$29,3,0)))</f>
        <v>10</v>
      </c>
      <c r="X33" s="178"/>
      <c r="Y33" s="176"/>
      <c r="Z33" s="179"/>
      <c r="AA33" s="152" t="s">
        <v>86</v>
      </c>
      <c r="AB33" s="19"/>
      <c r="AC33" s="33">
        <f>IF(F33="",0,IF(I33="",0,IF(SUMIF($F$31:$F$42,F33,$M$31:$M$42)=0,0,IF(OR(J33="",I33="obligatoire"),AD33/SUMIF($F$31:$F$42,F33,$M$31:$M$42),AD33/(SUMIF($F$31:$F$42,F33,$M$31:$M$42)/J33)))))</f>
        <v>8</v>
      </c>
      <c r="AD33" s="232">
        <f t="shared" si="6"/>
        <v>200</v>
      </c>
    </row>
    <row r="34" spans="1:30" ht="15.75" customHeight="1">
      <c r="A34" s="217"/>
      <c r="B34" s="225"/>
      <c r="C34" s="233"/>
      <c r="D34" s="234"/>
      <c r="E34" s="244"/>
      <c r="F34" s="165" t="s">
        <v>142</v>
      </c>
      <c r="G34" s="27" t="s">
        <v>92</v>
      </c>
      <c r="H34" s="25"/>
      <c r="I34" s="31" t="s">
        <v>60</v>
      </c>
      <c r="J34" s="17"/>
      <c r="K34" s="166" t="s">
        <v>41</v>
      </c>
      <c r="L34" s="22">
        <v>10</v>
      </c>
      <c r="M34" s="159">
        <v>20</v>
      </c>
      <c r="N34" s="160">
        <v>25</v>
      </c>
      <c r="O34" s="18"/>
      <c r="P34" s="163"/>
      <c r="Q34" s="152"/>
      <c r="R34" s="164"/>
      <c r="S34" s="49"/>
      <c r="T34" s="256"/>
      <c r="U34" s="230"/>
      <c r="V34" s="257"/>
      <c r="W34" s="50"/>
      <c r="X34" s="161"/>
      <c r="Y34" s="152"/>
      <c r="Z34" s="162"/>
      <c r="AA34" s="26"/>
      <c r="AB34" s="19"/>
      <c r="AC34" s="33"/>
      <c r="AD34" s="232"/>
    </row>
    <row r="35" spans="1:30" ht="15.75" customHeight="1">
      <c r="A35" s="217"/>
      <c r="B35" s="225"/>
      <c r="C35" s="233"/>
      <c r="D35" s="234"/>
      <c r="E35" s="244"/>
      <c r="F35" s="167"/>
      <c r="G35" s="27"/>
      <c r="H35" s="25"/>
      <c r="I35" s="31"/>
      <c r="J35" s="17"/>
      <c r="K35" s="166"/>
      <c r="L35" s="22"/>
      <c r="M35" s="159"/>
      <c r="N35" s="160"/>
      <c r="O35" s="18"/>
      <c r="P35" s="175"/>
      <c r="Q35" s="176"/>
      <c r="R35" s="177"/>
      <c r="S35" s="49">
        <f>IF(OR(N35="",K35=Paramétrage!$C$10,K35=Paramétrage!$C$13,K35=Paramétrage!$C$17,K35=Paramétrage!$C$20,K35=Paramétrage!$C$24,K35=Paramétrage!$C$27,AND(K35&lt;&gt;Paramétrage!$C$9,O35="Mut+ext")),0,ROUNDUP(M35/N35,0))</f>
        <v>0</v>
      </c>
      <c r="T35" s="256">
        <f>IF(OR(K35="",O35="Mut+ext"),0,IF(VLOOKUP(K35,Paramétrage!$C$6:$E$29,2,0)=0,0,IF(N35="","saisir capacité",L35*S35*VLOOKUP(K35,Paramétrage!$C$6:$E$29,2,0))))</f>
        <v>0</v>
      </c>
      <c r="U35" s="230"/>
      <c r="V35" s="257">
        <f t="shared" si="5"/>
        <v>0</v>
      </c>
      <c r="W35" s="50">
        <f>IF(OR(K35="",O35="Mut+ext"),0,IF(ISERROR(U35+T35*VLOOKUP(K35,Paramétrage!$C$6:$E$29,3,0))=TRUE,V35,U35+T35*VLOOKUP(K35,Paramétrage!$C$6:$E$29,3,0)))</f>
        <v>0</v>
      </c>
      <c r="X35" s="178"/>
      <c r="Y35" s="176"/>
      <c r="Z35" s="179"/>
      <c r="AA35" s="26"/>
      <c r="AB35" s="19"/>
      <c r="AC35" s="33">
        <f>IF(F35="",0,IF(I35="",0,IF(SUMIF($F$31:$F$42,F35,$M$31:$M$42)=0,0,IF(OR(J35="",I35="obligatoire"),AD35/SUMIF($F$31:$F$42,F35,$M$31:$M$42),AD35/(SUMIF($F$31:$F$42,F35,$M$31:$M$42)/J35)))))</f>
        <v>0</v>
      </c>
      <c r="AD35" s="232">
        <f t="shared" si="6"/>
        <v>0</v>
      </c>
    </row>
    <row r="36" spans="1:30" ht="15.75" customHeight="1">
      <c r="A36" s="217"/>
      <c r="B36" s="225"/>
      <c r="C36" s="233"/>
      <c r="D36" s="234"/>
      <c r="E36" s="244"/>
      <c r="F36" s="165" t="s">
        <v>152</v>
      </c>
      <c r="G36" s="27" t="s">
        <v>162</v>
      </c>
      <c r="H36" s="25"/>
      <c r="I36" s="31" t="s">
        <v>40</v>
      </c>
      <c r="J36" s="17"/>
      <c r="K36" s="166" t="s">
        <v>54</v>
      </c>
      <c r="L36" s="22">
        <v>22</v>
      </c>
      <c r="M36" s="159">
        <v>5</v>
      </c>
      <c r="N36" s="160">
        <v>350</v>
      </c>
      <c r="O36" s="18" t="s">
        <v>42</v>
      </c>
      <c r="P36" s="175"/>
      <c r="Q36" s="176"/>
      <c r="R36" s="177"/>
      <c r="S36" s="49">
        <f>IF(OR(N36="",K36=Paramétrage!$C$10,K36=Paramétrage!$C$13,K36=Paramétrage!$C$17,K36=Paramétrage!$C$20,K36=Paramétrage!$C$24,K36=Paramétrage!$C$27,AND(K36&lt;&gt;Paramétrage!$C$9,O36="Mut+ext")),0,ROUNDUP(M36/N36,0))</f>
        <v>1</v>
      </c>
      <c r="T36" s="256">
        <f>IF(OR(K36="",O36="Mut+ext"),0,IF(VLOOKUP(K36,Paramétrage!$C$6:$E$29,2,0)=0,0,IF(N36="","saisir capacité",L36*S36*VLOOKUP(K36,Paramétrage!$C$6:$E$29,2,0))))</f>
        <v>22</v>
      </c>
      <c r="U36" s="230"/>
      <c r="V36" s="257">
        <f t="shared" si="5"/>
        <v>22</v>
      </c>
      <c r="W36" s="50">
        <f>IF(OR(K36="",O36="Mut+ext"),0,IF(ISERROR(U36+T36*VLOOKUP(K36,Paramétrage!$C$6:$E$29,3,0))=TRUE,V36,U36+T36*VLOOKUP(K36,Paramétrage!$C$6:$E$29,3,0)))</f>
        <v>33</v>
      </c>
      <c r="X36" s="178"/>
      <c r="Y36" s="176"/>
      <c r="Z36" s="179"/>
      <c r="AA36" s="152" t="s">
        <v>80</v>
      </c>
      <c r="AB36" s="19"/>
      <c r="AC36" s="33">
        <f>IF(F36="",0,IF(I36="",0,IF(SUMIF($F$31:$F$42,F36,$M$31:$M$42)=0,0,IF(OR(J36="",I36="obligatoire"),AD36/SUMIF($F$31:$F$42,F36,$M$31:$M$42),AD36/(SUMIF($F$31:$F$42,F36,$M$31:$M$42)/J36)))))</f>
        <v>4.4000000000000004</v>
      </c>
      <c r="AD36" s="232">
        <f t="shared" si="6"/>
        <v>110</v>
      </c>
    </row>
    <row r="37" spans="1:30" ht="15.75" customHeight="1">
      <c r="A37" s="217"/>
      <c r="B37" s="225"/>
      <c r="C37" s="233"/>
      <c r="D37" s="234"/>
      <c r="E37" s="244"/>
      <c r="F37" s="165" t="s">
        <v>154</v>
      </c>
      <c r="G37" s="27" t="s">
        <v>94</v>
      </c>
      <c r="H37" s="25"/>
      <c r="I37" s="31" t="s">
        <v>40</v>
      </c>
      <c r="J37" s="17"/>
      <c r="K37" s="166" t="s">
        <v>41</v>
      </c>
      <c r="L37" s="22">
        <v>12</v>
      </c>
      <c r="M37" s="159">
        <v>5</v>
      </c>
      <c r="N37" s="160">
        <v>25</v>
      </c>
      <c r="O37" s="18"/>
      <c r="P37" s="175"/>
      <c r="Q37" s="176"/>
      <c r="R37" s="177"/>
      <c r="S37" s="49">
        <f>IF(OR(N37="",K37=Paramétrage!$C$10,K37=Paramétrage!$C$13,K37=Paramétrage!$C$17,K37=Paramétrage!$C$20,K37=Paramétrage!$C$24,K37=Paramétrage!$C$27,AND(K37&lt;&gt;Paramétrage!$C$9,O37="Mut+ext")),0,ROUNDUP(M37/N37,0))</f>
        <v>1</v>
      </c>
      <c r="T37" s="256">
        <f>IF(OR(K37="",O37="Mut+ext"),0,IF(VLOOKUP(K37,Paramétrage!$C$6:$E$29,2,0)=0,0,IF(N37="","saisir capacité",L37*S37*VLOOKUP(K37,Paramétrage!$C$6:$E$29,2,0))))</f>
        <v>12</v>
      </c>
      <c r="U37" s="230"/>
      <c r="V37" s="257">
        <f t="shared" si="5"/>
        <v>12</v>
      </c>
      <c r="W37" s="50">
        <f>IF(OR(K37="",O37="Mut+ext"),0,IF(ISERROR(U37+T37*VLOOKUP(K37,Paramétrage!$C$6:$E$29,3,0))=TRUE,V37,U37+T37*VLOOKUP(K37,Paramétrage!$C$6:$E$29,3,0)))</f>
        <v>12</v>
      </c>
      <c r="X37" s="178"/>
      <c r="Y37" s="176"/>
      <c r="Z37" s="179"/>
      <c r="AA37" s="152" t="s">
        <v>83</v>
      </c>
      <c r="AB37" s="19"/>
      <c r="AC37" s="33">
        <f>IF(F37="",0,IF(I37="",0,IF(SUMIF($F$31:$F$42,F37,$M$31:$M$42)=0,0,IF(OR(J37="",I37="obligatoire"),AD37/SUMIF($F$31:$F$42,F37,$M$31:$M$42),AD37/(SUMIF($F$31:$F$42,F37,$M$31:$M$42)/J37)))))</f>
        <v>2.4</v>
      </c>
      <c r="AD37" s="232">
        <f t="shared" si="6"/>
        <v>60</v>
      </c>
    </row>
    <row r="38" spans="1:30" ht="15.75" customHeight="1">
      <c r="A38" s="217"/>
      <c r="B38" s="225"/>
      <c r="C38" s="233"/>
      <c r="D38" s="234"/>
      <c r="E38" s="244"/>
      <c r="F38" s="165" t="s">
        <v>140</v>
      </c>
      <c r="G38" s="27" t="s">
        <v>96</v>
      </c>
      <c r="H38" s="25"/>
      <c r="I38" s="31" t="s">
        <v>60</v>
      </c>
      <c r="J38" s="17"/>
      <c r="K38" s="166" t="s">
        <v>41</v>
      </c>
      <c r="L38" s="22">
        <v>10</v>
      </c>
      <c r="M38" s="159">
        <v>5</v>
      </c>
      <c r="N38" s="160">
        <v>25</v>
      </c>
      <c r="O38" s="18"/>
      <c r="P38" s="175"/>
      <c r="Q38" s="176"/>
      <c r="R38" s="177"/>
      <c r="S38" s="49">
        <f>IF(OR(N38="",K38=Paramétrage!$C$10,K38=Paramétrage!$C$13,K38=Paramétrage!$C$17,K38=Paramétrage!$C$20,K38=Paramétrage!$C$24,K38=Paramétrage!$C$27,AND(K38&lt;&gt;Paramétrage!$C$9,O38="Mut+ext")),0,ROUNDUP(M38/N38,0))</f>
        <v>1</v>
      </c>
      <c r="T38" s="256">
        <f>IF(OR(K38="",O38="Mut+ext"),0,IF(VLOOKUP(K38,Paramétrage!$C$6:$E$29,2,0)=0,0,IF(N38="","saisir capacité",L38*S38*VLOOKUP(K38,Paramétrage!$C$6:$E$29,2,0))))</f>
        <v>10</v>
      </c>
      <c r="U38" s="230"/>
      <c r="V38" s="257">
        <f t="shared" si="5"/>
        <v>10</v>
      </c>
      <c r="W38" s="50">
        <f>IF(OR(K38="",O38="Mut+ext"),0,IF(ISERROR(U38+T38*VLOOKUP(K38,Paramétrage!$C$6:$E$29,3,0))=TRUE,V38,U38+T38*VLOOKUP(K38,Paramétrage!$C$6:$E$29,3,0)))</f>
        <v>10</v>
      </c>
      <c r="X38" s="178"/>
      <c r="Y38" s="176"/>
      <c r="Z38" s="179"/>
      <c r="AA38" s="152" t="s">
        <v>86</v>
      </c>
      <c r="AB38" s="19"/>
      <c r="AC38" s="33">
        <f>IF(F38="",0,IF(I38="",0,IF(SUMIF($F$31:$F$42,F38,$M$31:$M$42)=0,0,IF(OR(J38="",I38="obligatoire"),AD38/SUMIF($F$31:$F$42,F38,$M$31:$M$42),AD38/(SUMIF($F$31:$F$42,F38,$M$31:$M$42)/J38)))))</f>
        <v>2</v>
      </c>
      <c r="AD38" s="232">
        <f t="shared" si="6"/>
        <v>50</v>
      </c>
    </row>
    <row r="39" spans="1:30" ht="15.75" customHeight="1">
      <c r="A39" s="217"/>
      <c r="B39" s="225"/>
      <c r="C39" s="233"/>
      <c r="D39" s="234"/>
      <c r="E39" s="244"/>
      <c r="F39" s="165" t="s">
        <v>142</v>
      </c>
      <c r="G39" s="27" t="s">
        <v>98</v>
      </c>
      <c r="H39" s="25"/>
      <c r="I39" s="31" t="s">
        <v>60</v>
      </c>
      <c r="J39" s="17"/>
      <c r="K39" s="166" t="s">
        <v>41</v>
      </c>
      <c r="L39" s="22">
        <v>10</v>
      </c>
      <c r="M39" s="159">
        <v>5</v>
      </c>
      <c r="N39" s="160">
        <v>25</v>
      </c>
      <c r="O39" s="18"/>
      <c r="P39" s="163"/>
      <c r="Q39" s="152"/>
      <c r="R39" s="164"/>
      <c r="S39" s="49"/>
      <c r="T39" s="256"/>
      <c r="U39" s="230"/>
      <c r="V39" s="257"/>
      <c r="W39" s="50"/>
      <c r="X39" s="161"/>
      <c r="Y39" s="152"/>
      <c r="Z39" s="162"/>
      <c r="AA39" s="152"/>
      <c r="AB39" s="19"/>
      <c r="AC39" s="33"/>
      <c r="AD39" s="232"/>
    </row>
    <row r="40" spans="1:30" ht="15.75" customHeight="1">
      <c r="A40" s="217"/>
      <c r="B40" s="225"/>
      <c r="C40" s="233"/>
      <c r="D40" s="234"/>
      <c r="E40" s="244"/>
      <c r="F40" s="165"/>
      <c r="G40" s="27"/>
      <c r="H40" s="25"/>
      <c r="I40" s="31"/>
      <c r="J40" s="17"/>
      <c r="K40" s="166"/>
      <c r="L40" s="22"/>
      <c r="M40" s="159"/>
      <c r="N40" s="160"/>
      <c r="O40" s="18"/>
      <c r="P40" s="175"/>
      <c r="Q40" s="176"/>
      <c r="R40" s="177"/>
      <c r="S40" s="49">
        <f>IF(OR(N40="",K40=Paramétrage!$C$10,K40=Paramétrage!$C$13,K40=Paramétrage!$C$17,K40=Paramétrage!$C$20,K40=Paramétrage!$C$24,K40=Paramétrage!$C$27,AND(K40&lt;&gt;Paramétrage!$C$9,O40="Mut+ext")),0,ROUNDUP(M40/N40,0))</f>
        <v>0</v>
      </c>
      <c r="T40" s="256">
        <f>IF(OR(K40="",O40="Mut+ext"),0,IF(VLOOKUP(K40,Paramétrage!$C$6:$E$29,2,0)=0,0,IF(N40="","saisir capacité",L40*S40*VLOOKUP(K40,Paramétrage!$C$6:$E$29,2,0))))</f>
        <v>0</v>
      </c>
      <c r="U40" s="230"/>
      <c r="V40" s="257">
        <f t="shared" si="5"/>
        <v>0</v>
      </c>
      <c r="W40" s="50">
        <f>IF(OR(K40="",O40="Mut+ext"),0,IF(ISERROR(U40+T40*VLOOKUP(K40,Paramétrage!$C$6:$E$29,3,0))=TRUE,V40,U40+T40*VLOOKUP(K40,Paramétrage!$C$6:$E$29,3,0)))</f>
        <v>0</v>
      </c>
      <c r="X40" s="178"/>
      <c r="Y40" s="176"/>
      <c r="Z40" s="179"/>
      <c r="AA40" s="152"/>
      <c r="AB40" s="19"/>
      <c r="AC40" s="33">
        <f>IF(F40="",0,IF(I40="",0,IF(SUMIF($F$31:$F$42,F40,$M$31:$M$42)=0,0,IF(OR(J40="",I40="obligatoire"),AD40/SUMIF($F$31:$F$42,F40,$M$31:$M$42),AD40/(SUMIF($F$31:$F$42,F40,$M$31:$M$42)/J40)))))</f>
        <v>0</v>
      </c>
      <c r="AD40" s="232">
        <f t="shared" si="6"/>
        <v>0</v>
      </c>
    </row>
    <row r="41" spans="1:30" ht="15.75" customHeight="1">
      <c r="A41" s="217"/>
      <c r="B41" s="225"/>
      <c r="C41" s="233"/>
      <c r="D41" s="234"/>
      <c r="E41" s="244"/>
      <c r="F41" s="165" t="s">
        <v>157</v>
      </c>
      <c r="G41" s="27" t="s">
        <v>112</v>
      </c>
      <c r="H41" s="25"/>
      <c r="I41" s="31" t="s">
        <v>40</v>
      </c>
      <c r="J41" s="17">
        <v>1</v>
      </c>
      <c r="K41" s="166" t="s">
        <v>54</v>
      </c>
      <c r="L41" s="22">
        <v>10</v>
      </c>
      <c r="M41" s="159">
        <v>25</v>
      </c>
      <c r="N41" s="160">
        <v>500</v>
      </c>
      <c r="O41" s="18" t="s">
        <v>78</v>
      </c>
      <c r="P41" s="175" t="s">
        <v>117</v>
      </c>
      <c r="Q41" s="176"/>
      <c r="R41" s="177"/>
      <c r="S41" s="49">
        <f>IF(OR(N41="",K41=Paramétrage!$C$10,K41=Paramétrage!$C$13,K41=Paramétrage!$C$17,K41=Paramétrage!$C$20,K41=Paramétrage!$C$24,K41=Paramétrage!$C$27,AND(K41&lt;&gt;Paramétrage!$C$9,O41="Mut+ext")),0,ROUNDUP(M41/N41,0))</f>
        <v>0</v>
      </c>
      <c r="T41" s="256">
        <f>IF(OR(K41="",O41="Mut+ext"),0,IF(VLOOKUP(K41,Paramétrage!$C$6:$E$29,2,0)=0,0,IF(N41="","saisir capacité",L41*S41*VLOOKUP(K41,Paramétrage!$C$6:$E$29,2,0))))</f>
        <v>0</v>
      </c>
      <c r="U41" s="230"/>
      <c r="V41" s="257">
        <f t="shared" si="5"/>
        <v>0</v>
      </c>
      <c r="W41" s="50">
        <f>IF(OR(K41="",O41="Mut+ext"),0,IF(ISERROR(U41+T41*VLOOKUP(K41,Paramétrage!$C$6:$E$29,3,0))=TRUE,V41,U41+T41*VLOOKUP(K41,Paramétrage!$C$6:$E$29,3,0)))</f>
        <v>0</v>
      </c>
      <c r="X41" s="178"/>
      <c r="Y41" s="176"/>
      <c r="Z41" s="179"/>
      <c r="AA41" s="152" t="s">
        <v>80</v>
      </c>
      <c r="AB41" s="19"/>
      <c r="AC41" s="33">
        <f>IF(F41="",0,IF(I41="",0,IF(SUMIF($F$31:$F$42,F41,$M$31:$M$42)=0,0,IF(OR(J41="",I41="obligatoire"),AD41/SUMIF($F$31:$F$42,F41,$M$31:$M$42),AD41/(SUMIF($F$31:$F$42,F41,$M$31:$M$42)/J41)))))</f>
        <v>10</v>
      </c>
      <c r="AD41" s="232">
        <f t="shared" si="6"/>
        <v>250</v>
      </c>
    </row>
    <row r="42" spans="1:30">
      <c r="A42" s="217"/>
      <c r="B42" s="225"/>
      <c r="C42" s="233"/>
      <c r="D42" s="234"/>
      <c r="E42" s="261"/>
      <c r="F42" s="165"/>
      <c r="G42" s="67"/>
      <c r="H42" s="25"/>
      <c r="I42" s="24"/>
      <c r="J42" s="17"/>
      <c r="K42" s="166"/>
      <c r="L42" s="21"/>
      <c r="M42" s="236"/>
      <c r="N42" s="160"/>
      <c r="O42" s="18"/>
      <c r="P42" s="175"/>
      <c r="Q42" s="176"/>
      <c r="R42" s="177"/>
      <c r="S42" s="49">
        <f>IF(OR(N42="",K42=Paramétrage!$C$10,K42=Paramétrage!$C$13,K42=Paramétrage!$C$17,K42=Paramétrage!$C$20,K42=Paramétrage!$C$24,K42=Paramétrage!$C$27,AND(K42&lt;&gt;Paramétrage!$C$9,O42="Mut+ext")),0,ROUNDUP(M42/N42,0))</f>
        <v>0</v>
      </c>
      <c r="T42" s="256">
        <f>IF(OR(K42="",O42="Mut+ext"),0,IF(VLOOKUP(K42,Paramétrage!$C$6:$E$29,2,0)=0,0,IF(N42="","saisir capacité",L42*S42*VLOOKUP(K42,Paramétrage!$C$6:$E$29,2,0))))</f>
        <v>0</v>
      </c>
      <c r="U42" s="230"/>
      <c r="V42" s="257">
        <f t="shared" si="5"/>
        <v>0</v>
      </c>
      <c r="W42" s="50">
        <f>IF(OR(K42="",O42="Mut+ext"),0,IF(ISERROR(U42+T42*VLOOKUP(K42,Paramétrage!$C$6:$E$29,3,0))=TRUE,V42,U42+T42*VLOOKUP(K42,Paramétrage!$C$6:$E$29,3,0)))</f>
        <v>0</v>
      </c>
      <c r="X42" s="178"/>
      <c r="Y42" s="176"/>
      <c r="Z42" s="179"/>
      <c r="AA42" s="152"/>
      <c r="AB42" s="19"/>
      <c r="AC42" s="33">
        <f>IF(F42="",0,IF(I42="",0,IF(SUMIF($F$31:$F$42,F42,$M$31:$M$42)=0,0,IF(OR(J42="",I42="obligatoire"),AD42/SUMIF($F$31:$F$42,F42,$M$31:$M$42),AD42/(SUMIF($F$31:$F$42,F42,$M$31:$M$42)/J42)))))</f>
        <v>0</v>
      </c>
      <c r="AD42" s="232">
        <f t="shared" si="6"/>
        <v>0</v>
      </c>
    </row>
    <row r="43" spans="1:30">
      <c r="A43" s="217"/>
      <c r="B43" s="225"/>
      <c r="C43" s="262"/>
      <c r="D43" s="263"/>
      <c r="E43" s="264"/>
      <c r="F43" s="264"/>
      <c r="G43" s="74"/>
      <c r="H43" s="66"/>
      <c r="I43" s="75"/>
      <c r="J43" s="42"/>
      <c r="K43" s="265"/>
      <c r="L43" s="76">
        <f>AC43</f>
        <v>54</v>
      </c>
      <c r="M43" s="266"/>
      <c r="N43" s="266"/>
      <c r="O43" s="45"/>
      <c r="P43" s="43"/>
      <c r="Q43" s="43"/>
      <c r="R43" s="44"/>
      <c r="S43" s="60"/>
      <c r="T43" s="267">
        <f>SUM(T31:T42)</f>
        <v>66</v>
      </c>
      <c r="U43" s="265">
        <f>SUM(U31:U42)</f>
        <v>0</v>
      </c>
      <c r="V43" s="268">
        <f>SUM(V31:V42)</f>
        <v>66</v>
      </c>
      <c r="W43" s="46">
        <f>SUM(W31:W42)</f>
        <v>77</v>
      </c>
      <c r="X43" s="61"/>
      <c r="Y43" s="62"/>
      <c r="Z43" s="63"/>
      <c r="AA43" s="64"/>
      <c r="AB43" s="65"/>
      <c r="AC43" s="58">
        <f>SUM(AC31:AC42)</f>
        <v>54</v>
      </c>
      <c r="AD43" s="59">
        <f>SUM(AD31:AD42)</f>
        <v>1350</v>
      </c>
    </row>
    <row r="44" spans="1:30" ht="15.75" customHeight="1">
      <c r="A44" s="217"/>
      <c r="B44" s="225" t="s">
        <v>158</v>
      </c>
      <c r="C44" s="226"/>
      <c r="D44" s="227"/>
      <c r="E44" s="244"/>
      <c r="F44" s="165"/>
      <c r="G44" s="27"/>
      <c r="H44" s="25"/>
      <c r="I44" s="31"/>
      <c r="J44" s="17"/>
      <c r="K44" s="166"/>
      <c r="L44" s="22"/>
      <c r="M44" s="159"/>
      <c r="N44" s="160"/>
      <c r="O44" s="20"/>
      <c r="P44" s="175"/>
      <c r="Q44" s="176"/>
      <c r="R44" s="177"/>
      <c r="S44" s="49">
        <f>IF(OR(N44="",K44=Paramétrage!$C$10,K44=Paramétrage!$C$13,K44=Paramétrage!$C$17,K44=Paramétrage!$C$20,K44=Paramétrage!$C$24,K44=Paramétrage!$C$27,AND(K44&lt;&gt;Paramétrage!$C$9,O44="Mut+ext")),0,ROUNDUP(M44/N44,0))</f>
        <v>0</v>
      </c>
      <c r="T44" s="256">
        <f>IF(OR(K44="",O44="Mut+ext"),0,IF(VLOOKUP(K44,Paramétrage!$C$6:$E$29,2,0)=0,0,IF(N44="","saisir capacité",L44*S44*VLOOKUP(K44,Paramétrage!$C$6:$E$29,2,0))))</f>
        <v>0</v>
      </c>
      <c r="U44" s="230"/>
      <c r="V44" s="257">
        <f t="shared" ref="V44:V53" si="7">IF(OR(K44="",O44="Mut+ext"),0,IF(ISERROR(T44+U44)=TRUE,T44,T44+U44))</f>
        <v>0</v>
      </c>
      <c r="W44" s="50">
        <f>IF(OR(K44="",O44="Mut+ext"),0,IF(ISERROR(U44+T44*VLOOKUP(K44,Paramétrage!$C$6:$E$29,3,0))=TRUE,V44,U44+T44*VLOOKUP(K44,Paramétrage!$C$6:$E$29,3,0)))</f>
        <v>0</v>
      </c>
      <c r="X44" s="178"/>
      <c r="Y44" s="176"/>
      <c r="Z44" s="179"/>
      <c r="AA44" s="32"/>
      <c r="AB44" s="19"/>
      <c r="AC44" s="33">
        <f>IF(F44="",0,IF(I44="",0,IF(SUMIF($F$44:$F$53,F44,$M$44:$M$53)=0,0,IF(OR(J44="",I44="obligatoire"),AD44/SUMIF($F$44:$F$53,F44,$M$44:$M$53),AD44/(SUMIF($F$44:$F$53,F44,$M$44:$M$53)/J44)))))</f>
        <v>0</v>
      </c>
      <c r="AD44" s="232">
        <f>L44*M44</f>
        <v>0</v>
      </c>
    </row>
    <row r="45" spans="1:30">
      <c r="A45" s="217"/>
      <c r="B45" s="225"/>
      <c r="C45" s="233"/>
      <c r="D45" s="234"/>
      <c r="E45" s="244"/>
      <c r="F45" s="165"/>
      <c r="G45" s="27"/>
      <c r="H45" s="25"/>
      <c r="I45" s="31"/>
      <c r="J45" s="17"/>
      <c r="K45" s="166"/>
      <c r="L45" s="22"/>
      <c r="M45" s="159"/>
      <c r="N45" s="160"/>
      <c r="O45" s="18"/>
      <c r="P45" s="175"/>
      <c r="Q45" s="176"/>
      <c r="R45" s="177"/>
      <c r="S45" s="49">
        <f>IF(OR(N45="",K45=Paramétrage!$C$10,K45=Paramétrage!$C$13,K45=Paramétrage!$C$17,K45=Paramétrage!$C$20,K45=Paramétrage!$C$24,K45=Paramétrage!$C$27,AND(K45&lt;&gt;Paramétrage!$C$9,O45="Mut+ext")),0,ROUNDUP(M45/N45,0))</f>
        <v>0</v>
      </c>
      <c r="T45" s="256">
        <f>IF(OR(K45="",O45="Mut+ext"),0,IF(VLOOKUP(K45,Paramétrage!$C$6:$E$29,2,0)=0,0,IF(N45="","saisir capacité",L45*S45*VLOOKUP(K45,Paramétrage!$C$6:$E$29,2,0))))</f>
        <v>0</v>
      </c>
      <c r="U45" s="230"/>
      <c r="V45" s="257">
        <f t="shared" si="7"/>
        <v>0</v>
      </c>
      <c r="W45" s="50">
        <f>IF(OR(K45="",O45="Mut+ext"),0,IF(ISERROR(U45+T45*VLOOKUP(K45,Paramétrage!$C$6:$E$29,3,0))=TRUE,V45,U45+T45*VLOOKUP(K45,Paramétrage!$C$6:$E$29,3,0)))</f>
        <v>0</v>
      </c>
      <c r="X45" s="178"/>
      <c r="Y45" s="176"/>
      <c r="Z45" s="179"/>
      <c r="AA45" s="152"/>
      <c r="AB45" s="19"/>
      <c r="AC45" s="33">
        <f t="shared" ref="AC45:AC53" si="8">IF(F45="",0,IF(I45="",0,IF(SUMIF($F$44:$F$53,F45,$M$44:$M$53)=0,0,IF(OR(J45="",I45="obligatoire"),AD45/SUMIF($F$44:$F$53,F45,$M$44:$M$53),AD45/(SUMIF($F$44:$F$53,F45,$M$44:$M$53)/J45)))))</f>
        <v>0</v>
      </c>
      <c r="AD45" s="232">
        <f t="shared" ref="AD45:AD53" si="9">L45*M45</f>
        <v>0</v>
      </c>
    </row>
    <row r="46" spans="1:30">
      <c r="A46" s="217"/>
      <c r="B46" s="225"/>
      <c r="C46" s="233"/>
      <c r="D46" s="234"/>
      <c r="E46" s="244"/>
      <c r="F46" s="165"/>
      <c r="G46" s="27"/>
      <c r="H46" s="25"/>
      <c r="I46" s="31"/>
      <c r="J46" s="17"/>
      <c r="K46" s="166"/>
      <c r="L46" s="22"/>
      <c r="M46" s="159"/>
      <c r="N46" s="160"/>
      <c r="O46" s="18"/>
      <c r="P46" s="175"/>
      <c r="Q46" s="176"/>
      <c r="R46" s="177"/>
      <c r="S46" s="49">
        <f>IF(OR(N46="",K46=Paramétrage!$C$10,K46=Paramétrage!$C$13,K46=Paramétrage!$C$17,K46=Paramétrage!$C$20,K46=Paramétrage!$C$24,K46=Paramétrage!$C$27,AND(K46&lt;&gt;Paramétrage!$C$9,O46="Mut+ext")),0,ROUNDUP(M46/N46,0))</f>
        <v>0</v>
      </c>
      <c r="T46" s="256">
        <f>IF(OR(K46="",O46="Mut+ext"),0,IF(VLOOKUP(K46,Paramétrage!$C$6:$E$29,2,0)=0,0,IF(N46="","saisir capacité",L46*S46*VLOOKUP(K46,Paramétrage!$C$6:$E$29,2,0))))</f>
        <v>0</v>
      </c>
      <c r="U46" s="230"/>
      <c r="V46" s="257">
        <f t="shared" si="7"/>
        <v>0</v>
      </c>
      <c r="W46" s="50">
        <f>IF(OR(K46="",O46="Mut+ext"),0,IF(ISERROR(U46+T46*VLOOKUP(K46,Paramétrage!$C$6:$E$29,3,0))=TRUE,V46,U46+T46*VLOOKUP(K46,Paramétrage!$C$6:$E$29,3,0)))</f>
        <v>0</v>
      </c>
      <c r="X46" s="178"/>
      <c r="Y46" s="176"/>
      <c r="Z46" s="179"/>
      <c r="AA46" s="152"/>
      <c r="AB46" s="19"/>
      <c r="AC46" s="33">
        <f t="shared" si="8"/>
        <v>0</v>
      </c>
      <c r="AD46" s="232">
        <f t="shared" si="9"/>
        <v>0</v>
      </c>
    </row>
    <row r="47" spans="1:30">
      <c r="A47" s="217"/>
      <c r="B47" s="225"/>
      <c r="C47" s="233"/>
      <c r="D47" s="234"/>
      <c r="E47" s="244"/>
      <c r="F47" s="165"/>
      <c r="G47" s="27"/>
      <c r="H47" s="25"/>
      <c r="I47" s="31"/>
      <c r="J47" s="17"/>
      <c r="K47" s="166"/>
      <c r="L47" s="22"/>
      <c r="M47" s="159"/>
      <c r="N47" s="160"/>
      <c r="O47" s="18"/>
      <c r="P47" s="175"/>
      <c r="Q47" s="176"/>
      <c r="R47" s="177"/>
      <c r="S47" s="49">
        <f>IF(OR(N47="",K47=Paramétrage!$C$10,K47=Paramétrage!$C$13,K47=Paramétrage!$C$17,K47=Paramétrage!$C$20,K47=Paramétrage!$C$24,K47=Paramétrage!$C$27,AND(K47&lt;&gt;Paramétrage!$C$9,O47="Mut+ext")),0,ROUNDUP(M47/N47,0))</f>
        <v>0</v>
      </c>
      <c r="T47" s="256">
        <f>IF(OR(K47="",O47="Mut+ext"),0,IF(VLOOKUP(K47,Paramétrage!$C$6:$E$29,2,0)=0,0,IF(N47="","saisir capacité",L47*S47*VLOOKUP(K47,Paramétrage!$C$6:$E$29,2,0))))</f>
        <v>0</v>
      </c>
      <c r="U47" s="230"/>
      <c r="V47" s="257">
        <f t="shared" si="7"/>
        <v>0</v>
      </c>
      <c r="W47" s="50">
        <f>IF(OR(K47="",O47="Mut+ext"),0,IF(ISERROR(U47+T47*VLOOKUP(K47,Paramétrage!$C$6:$E$29,3,0))=TRUE,V47,U47+T47*VLOOKUP(K47,Paramétrage!$C$6:$E$29,3,0)))</f>
        <v>0</v>
      </c>
      <c r="X47" s="178"/>
      <c r="Y47" s="176"/>
      <c r="Z47" s="179"/>
      <c r="AA47" s="26"/>
      <c r="AB47" s="19"/>
      <c r="AC47" s="33">
        <f t="shared" si="8"/>
        <v>0</v>
      </c>
      <c r="AD47" s="232">
        <f>L47*M47</f>
        <v>0</v>
      </c>
    </row>
    <row r="48" spans="1:30">
      <c r="A48" s="217"/>
      <c r="B48" s="225"/>
      <c r="C48" s="233"/>
      <c r="D48" s="234"/>
      <c r="E48" s="244"/>
      <c r="F48" s="165"/>
      <c r="G48" s="27"/>
      <c r="H48" s="25"/>
      <c r="I48" s="31"/>
      <c r="J48" s="17"/>
      <c r="K48" s="166"/>
      <c r="L48" s="22"/>
      <c r="M48" s="159"/>
      <c r="N48" s="160"/>
      <c r="O48" s="18"/>
      <c r="P48" s="175"/>
      <c r="Q48" s="176"/>
      <c r="R48" s="177"/>
      <c r="S48" s="49">
        <f>IF(OR(N48="",K48=Paramétrage!$C$10,K48=Paramétrage!$C$13,K48=Paramétrage!$C$17,K48=Paramétrage!$C$20,K48=Paramétrage!$C$24,K48=Paramétrage!$C$27,AND(K48&lt;&gt;Paramétrage!$C$9,O48="Mut+ext")),0,ROUNDUP(M48/N48,0))</f>
        <v>0</v>
      </c>
      <c r="T48" s="256">
        <f>IF(OR(K48="",O48="Mut+ext"),0,IF(VLOOKUP(K48,Paramétrage!$C$6:$E$29,2,0)=0,0,IF(N48="","saisir capacité",L48*S48*VLOOKUP(K48,Paramétrage!$C$6:$E$29,2,0))))</f>
        <v>0</v>
      </c>
      <c r="U48" s="230"/>
      <c r="V48" s="257">
        <f t="shared" si="7"/>
        <v>0</v>
      </c>
      <c r="W48" s="50">
        <f>IF(OR(K48="",O48="Mut+ext"),0,IF(ISERROR(U48+T48*VLOOKUP(K48,Paramétrage!$C$6:$E$29,3,0))=TRUE,V48,U48+T48*VLOOKUP(K48,Paramétrage!$C$6:$E$29,3,0)))</f>
        <v>0</v>
      </c>
      <c r="X48" s="178"/>
      <c r="Y48" s="176"/>
      <c r="Z48" s="179"/>
      <c r="AA48" s="152"/>
      <c r="AB48" s="19"/>
      <c r="AC48" s="33">
        <f t="shared" si="8"/>
        <v>0</v>
      </c>
      <c r="AD48" s="232">
        <f t="shared" si="9"/>
        <v>0</v>
      </c>
    </row>
    <row r="49" spans="1:30">
      <c r="A49" s="217"/>
      <c r="B49" s="225"/>
      <c r="C49" s="233"/>
      <c r="D49" s="234"/>
      <c r="E49" s="244"/>
      <c r="F49" s="165"/>
      <c r="G49" s="67"/>
      <c r="H49" s="25"/>
      <c r="I49" s="24"/>
      <c r="J49" s="17"/>
      <c r="K49" s="166"/>
      <c r="L49" s="21"/>
      <c r="M49" s="236"/>
      <c r="N49" s="160"/>
      <c r="O49" s="18"/>
      <c r="P49" s="175"/>
      <c r="Q49" s="176"/>
      <c r="R49" s="177"/>
      <c r="S49" s="49">
        <f>IF(OR(N49="",K49=Paramétrage!$C$10,K49=Paramétrage!$C$13,K49=Paramétrage!$C$17,K49=Paramétrage!$C$20,K49=Paramétrage!$C$24,K49=Paramétrage!$C$27,AND(K49&lt;&gt;Paramétrage!$C$9,O49="Mut+ext")),0,ROUNDUP(M49/N49,0))</f>
        <v>0</v>
      </c>
      <c r="T49" s="256">
        <f>IF(OR(K49="",O49="Mut+ext"),0,IF(VLOOKUP(K49,Paramétrage!$C$6:$E$29,2,0)=0,0,IF(N49="","saisir capacité",L49*S49*VLOOKUP(K49,Paramétrage!$C$6:$E$29,2,0))))</f>
        <v>0</v>
      </c>
      <c r="U49" s="230"/>
      <c r="V49" s="257">
        <f t="shared" si="7"/>
        <v>0</v>
      </c>
      <c r="W49" s="50">
        <f>IF(OR(K49="",O49="Mut+ext"),0,IF(ISERROR(U49+T49*VLOOKUP(K49,Paramétrage!$C$6:$E$29,3,0))=TRUE,V49,U49+T49*VLOOKUP(K49,Paramétrage!$C$6:$E$29,3,0)))</f>
        <v>0</v>
      </c>
      <c r="X49" s="178"/>
      <c r="Y49" s="176"/>
      <c r="Z49" s="179"/>
      <c r="AA49" s="152"/>
      <c r="AB49" s="19"/>
      <c r="AC49" s="33">
        <f>IF(F49="",0,IF(I49="",0,IF(SUMIF($F$44:$F$53,F49,$M$44:$M$53)=0,0,IF(OR(J49="",I49="obligatoire"),AD49/SUMIF($F$44:$F$53,F49,$M$44:$M$53),AD49/(SUMIF($F$44:$F$53,F49,$M$44:$M$53)/J49)))))</f>
        <v>0</v>
      </c>
      <c r="AD49" s="232">
        <f t="shared" si="9"/>
        <v>0</v>
      </c>
    </row>
    <row r="50" spans="1:30">
      <c r="A50" s="217"/>
      <c r="B50" s="225"/>
      <c r="C50" s="233"/>
      <c r="D50" s="234"/>
      <c r="E50" s="244"/>
      <c r="F50" s="165"/>
      <c r="G50" s="67"/>
      <c r="H50" s="25"/>
      <c r="I50" s="24"/>
      <c r="J50" s="17"/>
      <c r="K50" s="166"/>
      <c r="L50" s="21"/>
      <c r="M50" s="159"/>
      <c r="N50" s="160"/>
      <c r="O50" s="18"/>
      <c r="P50" s="175"/>
      <c r="Q50" s="176"/>
      <c r="R50" s="177"/>
      <c r="S50" s="49">
        <f>IF(OR(N50="",K50=Paramétrage!$C$10,K50=Paramétrage!$C$13,K50=Paramétrage!$C$17,K50=Paramétrage!$C$20,K50=Paramétrage!$C$24,K50=Paramétrage!$C$27,AND(K50&lt;&gt;Paramétrage!$C$9,O50="Mut+ext")),0,ROUNDUP(M50/N50,0))</f>
        <v>0</v>
      </c>
      <c r="T50" s="256">
        <f>IF(OR(K50="",O50="Mut+ext"),0,IF(VLOOKUP(K50,Paramétrage!$C$6:$E$29,2,0)=0,0,IF(N50="","saisir capacité",L50*S50*VLOOKUP(K50,Paramétrage!$C$6:$E$29,2,0))))</f>
        <v>0</v>
      </c>
      <c r="U50" s="230"/>
      <c r="V50" s="257">
        <f t="shared" si="7"/>
        <v>0</v>
      </c>
      <c r="W50" s="50">
        <f>IF(OR(K50="",O50="Mut+ext"),0,IF(ISERROR(U50+T50*VLOOKUP(K50,Paramétrage!$C$6:$E$29,3,0))=TRUE,V50,U50+T50*VLOOKUP(K50,Paramétrage!$C$6:$E$29,3,0)))</f>
        <v>0</v>
      </c>
      <c r="X50" s="178"/>
      <c r="Y50" s="176"/>
      <c r="Z50" s="179"/>
      <c r="AA50" s="152"/>
      <c r="AB50" s="19"/>
      <c r="AC50" s="33">
        <f t="shared" si="8"/>
        <v>0</v>
      </c>
      <c r="AD50" s="232">
        <f t="shared" si="9"/>
        <v>0</v>
      </c>
    </row>
    <row r="51" spans="1:30">
      <c r="A51" s="217"/>
      <c r="B51" s="225"/>
      <c r="C51" s="233"/>
      <c r="D51" s="234"/>
      <c r="E51" s="244"/>
      <c r="F51" s="165"/>
      <c r="G51" s="27"/>
      <c r="H51" s="25"/>
      <c r="I51" s="31"/>
      <c r="J51" s="17"/>
      <c r="K51" s="166"/>
      <c r="L51" s="22"/>
      <c r="M51" s="159"/>
      <c r="N51" s="160"/>
      <c r="O51" s="18"/>
      <c r="P51" s="175"/>
      <c r="Q51" s="176"/>
      <c r="R51" s="177"/>
      <c r="S51" s="49">
        <f>IF(OR(N51="",K51=Paramétrage!$C$10,K51=Paramétrage!$C$13,K51=Paramétrage!$C$17,K51=Paramétrage!$C$20,K51=Paramétrage!$C$24,K51=Paramétrage!$C$27,AND(K51&lt;&gt;Paramétrage!$C$9,O51="Mut+ext")),0,ROUNDUP(M51/N51,0))</f>
        <v>0</v>
      </c>
      <c r="T51" s="256">
        <f>IF(OR(K51="",O51="Mut+ext"),0,IF(VLOOKUP(K51,Paramétrage!$C$6:$E$29,2,0)=0,0,IF(N51="","saisir capacité",L51*S51*VLOOKUP(K51,Paramétrage!$C$6:$E$29,2,0))))</f>
        <v>0</v>
      </c>
      <c r="U51" s="230"/>
      <c r="V51" s="257">
        <f t="shared" si="7"/>
        <v>0</v>
      </c>
      <c r="W51" s="50">
        <f>IF(OR(K51="",O51="Mut+ext"),0,IF(ISERROR(U51+T51*VLOOKUP(K51,Paramétrage!$C$6:$E$29,3,0))=TRUE,V51,U51+T51*VLOOKUP(K51,Paramétrage!$C$6:$E$29,3,0)))</f>
        <v>0</v>
      </c>
      <c r="X51" s="178"/>
      <c r="Y51" s="176"/>
      <c r="Z51" s="179"/>
      <c r="AA51" s="26"/>
      <c r="AB51" s="19"/>
      <c r="AC51" s="33">
        <f t="shared" si="8"/>
        <v>0</v>
      </c>
      <c r="AD51" s="232">
        <f t="shared" si="9"/>
        <v>0</v>
      </c>
    </row>
    <row r="52" spans="1:30">
      <c r="A52" s="217"/>
      <c r="B52" s="225"/>
      <c r="C52" s="233"/>
      <c r="D52" s="234"/>
      <c r="E52" s="244"/>
      <c r="F52" s="165"/>
      <c r="G52" s="27"/>
      <c r="H52" s="25"/>
      <c r="I52" s="31"/>
      <c r="J52" s="17"/>
      <c r="K52" s="166"/>
      <c r="L52" s="22"/>
      <c r="M52" s="159"/>
      <c r="N52" s="160"/>
      <c r="O52" s="18"/>
      <c r="P52" s="175"/>
      <c r="Q52" s="176"/>
      <c r="R52" s="177"/>
      <c r="S52" s="49">
        <f>IF(OR(N52="",K52=Paramétrage!$C$10,K52=Paramétrage!$C$13,K52=Paramétrage!$C$17,K52=Paramétrage!$C$20,K52=Paramétrage!$C$24,K52=Paramétrage!$C$27,AND(K52&lt;&gt;Paramétrage!$C$9,O52="Mut+ext")),0,ROUNDUP(M52/N52,0))</f>
        <v>0</v>
      </c>
      <c r="T52" s="256">
        <f>IF(OR(K52="",O52="Mut+ext"),0,IF(VLOOKUP(K52,Paramétrage!$C$6:$E$29,2,0)=0,0,IF(N52="","saisir capacité",L52*S52*VLOOKUP(K52,Paramétrage!$C$6:$E$29,2,0))))</f>
        <v>0</v>
      </c>
      <c r="U52" s="230"/>
      <c r="V52" s="257">
        <f t="shared" si="7"/>
        <v>0</v>
      </c>
      <c r="W52" s="50">
        <f>IF(OR(K52="",O52="Mut+ext"),0,IF(ISERROR(U52+T52*VLOOKUP(K52,Paramétrage!$C$6:$E$29,3,0))=TRUE,V52,U52+T52*VLOOKUP(K52,Paramétrage!$C$6:$E$29,3,0)))</f>
        <v>0</v>
      </c>
      <c r="X52" s="178"/>
      <c r="Y52" s="176"/>
      <c r="Z52" s="179"/>
      <c r="AA52" s="152"/>
      <c r="AB52" s="19"/>
      <c r="AC52" s="33">
        <f t="shared" si="8"/>
        <v>0</v>
      </c>
      <c r="AD52" s="232">
        <f t="shared" si="9"/>
        <v>0</v>
      </c>
    </row>
    <row r="53" spans="1:30">
      <c r="A53" s="217"/>
      <c r="B53" s="225"/>
      <c r="C53" s="233"/>
      <c r="D53" s="234"/>
      <c r="E53" s="244"/>
      <c r="F53" s="165"/>
      <c r="G53" s="67"/>
      <c r="H53" s="25"/>
      <c r="I53" s="24"/>
      <c r="J53" s="17"/>
      <c r="K53" s="166"/>
      <c r="L53" s="21"/>
      <c r="M53" s="236"/>
      <c r="N53" s="160"/>
      <c r="O53" s="18"/>
      <c r="P53" s="175"/>
      <c r="Q53" s="176"/>
      <c r="R53" s="177"/>
      <c r="S53" s="49">
        <f>IF(OR(N53="",K53=Paramétrage!$C$10,K53=Paramétrage!$C$13,K53=Paramétrage!$C$17,K53=Paramétrage!$C$20,K53=Paramétrage!$C$24,K53=Paramétrage!$C$27,AND(K53&lt;&gt;Paramétrage!$C$9,O53="Mut+ext")),0,ROUNDUP(M53/N53,0))</f>
        <v>0</v>
      </c>
      <c r="T53" s="256">
        <f>IF(OR(K53="",O53="Mut+ext"),0,IF(VLOOKUP(K53,Paramétrage!$C$6:$E$29,2,0)=0,0,IF(N53="","saisir capacité",L53*S53*VLOOKUP(K53,Paramétrage!$C$6:$E$29,2,0))))</f>
        <v>0</v>
      </c>
      <c r="U53" s="230"/>
      <c r="V53" s="257">
        <f t="shared" si="7"/>
        <v>0</v>
      </c>
      <c r="W53" s="50">
        <f>IF(OR(K53="",O53="Mut+ext"),0,IF(ISERROR(U53+T53*VLOOKUP(K53,Paramétrage!$C$6:$E$29,3,0))=TRUE,V53,U53+T53*VLOOKUP(K53,Paramétrage!$C$6:$E$29,3,0)))</f>
        <v>0</v>
      </c>
      <c r="X53" s="178"/>
      <c r="Y53" s="176"/>
      <c r="Z53" s="179"/>
      <c r="AA53" s="152"/>
      <c r="AB53" s="19"/>
      <c r="AC53" s="33">
        <f t="shared" si="8"/>
        <v>0</v>
      </c>
      <c r="AD53" s="232">
        <f t="shared" si="9"/>
        <v>0</v>
      </c>
    </row>
    <row r="54" spans="1:30">
      <c r="A54" s="217"/>
      <c r="B54" s="225"/>
      <c r="C54" s="262"/>
      <c r="D54" s="263"/>
      <c r="E54" s="264"/>
      <c r="F54" s="264"/>
      <c r="G54" s="74"/>
      <c r="H54" s="66"/>
      <c r="I54" s="75"/>
      <c r="J54" s="42"/>
      <c r="K54" s="265"/>
      <c r="L54" s="76">
        <f>AC54</f>
        <v>0</v>
      </c>
      <c r="M54" s="266"/>
      <c r="N54" s="266"/>
      <c r="O54" s="45"/>
      <c r="P54" s="43"/>
      <c r="Q54" s="43"/>
      <c r="R54" s="44"/>
      <c r="S54" s="60"/>
      <c r="T54" s="267">
        <f>SUM(T44:T53)</f>
        <v>0</v>
      </c>
      <c r="U54" s="265">
        <f>SUM(U44:U53)</f>
        <v>0</v>
      </c>
      <c r="V54" s="268">
        <f>SUM(V44:V53)</f>
        <v>0</v>
      </c>
      <c r="W54" s="46">
        <f>SUM(W44:W53)</f>
        <v>0</v>
      </c>
      <c r="X54" s="61"/>
      <c r="Y54" s="62"/>
      <c r="Z54" s="63"/>
      <c r="AA54" s="64"/>
      <c r="AB54" s="65"/>
      <c r="AC54" s="58">
        <f>SUM(AC44:AC53)</f>
        <v>0</v>
      </c>
      <c r="AD54" s="59">
        <f>SUM(AD44:AD53)</f>
        <v>0</v>
      </c>
    </row>
    <row r="55" spans="1:30" ht="16.149999999999999" thickBot="1">
      <c r="A55" s="218"/>
      <c r="B55" s="107"/>
      <c r="C55" s="107"/>
      <c r="D55" s="108"/>
      <c r="E55" s="109"/>
      <c r="F55" s="110"/>
      <c r="G55" s="111"/>
      <c r="H55" s="112"/>
      <c r="I55" s="113"/>
      <c r="J55" s="114"/>
      <c r="K55" s="115"/>
      <c r="L55" s="116">
        <f>L54+L43</f>
        <v>54</v>
      </c>
      <c r="M55" s="112"/>
      <c r="N55" s="117"/>
      <c r="O55" s="118"/>
      <c r="P55" s="119"/>
      <c r="Q55" s="119"/>
      <c r="R55" s="120"/>
      <c r="S55" s="121"/>
      <c r="T55" s="122">
        <f>T43+T54</f>
        <v>66</v>
      </c>
      <c r="U55" s="115"/>
      <c r="V55" s="122">
        <f t="shared" ref="V55:W55" si="10">V43+V54</f>
        <v>66</v>
      </c>
      <c r="W55" s="122">
        <f t="shared" si="10"/>
        <v>77</v>
      </c>
      <c r="X55" s="123"/>
      <c r="Y55" s="124"/>
      <c r="Z55" s="125"/>
      <c r="AA55" s="126"/>
      <c r="AB55" s="127"/>
      <c r="AC55" s="72"/>
      <c r="AD55" s="73"/>
    </row>
    <row r="56" spans="1:30" ht="18" customHeight="1"/>
  </sheetData>
  <sheetProtection algorithmName="SHA-512" hashValue="j9V2rqoHWHLQt0Ctn2Utz7H2iipZT1i+ACWudaRv/HfgTdLpL/tNlvoKCTzoageyAQI7Exjm3W1pOfVJiuvgQw==" saltValue="t9hlPeDwoE2XxxoAU9KfBg==" spinCount="100000" sheet="1" formatCells="0" formatRows="0" insertRows="0" autoFilter="0"/>
  <mergeCells count="111">
    <mergeCell ref="P52:R52"/>
    <mergeCell ref="X52:Z52"/>
    <mergeCell ref="P53:R53"/>
    <mergeCell ref="X53:Z53"/>
    <mergeCell ref="P49:R49"/>
    <mergeCell ref="X49:Z49"/>
    <mergeCell ref="P50:R50"/>
    <mergeCell ref="X50:Z50"/>
    <mergeCell ref="P51:R51"/>
    <mergeCell ref="X51:Z51"/>
    <mergeCell ref="X38:Z38"/>
    <mergeCell ref="P40:R40"/>
    <mergeCell ref="X40:Z40"/>
    <mergeCell ref="X45:Z45"/>
    <mergeCell ref="P46:R46"/>
    <mergeCell ref="X46:Z46"/>
    <mergeCell ref="P47:R47"/>
    <mergeCell ref="X47:Z47"/>
    <mergeCell ref="P48:R48"/>
    <mergeCell ref="X48:Z48"/>
    <mergeCell ref="P41:R41"/>
    <mergeCell ref="X41:Z41"/>
    <mergeCell ref="P42:R42"/>
    <mergeCell ref="X42:Z42"/>
    <mergeCell ref="P35:R35"/>
    <mergeCell ref="X35:Z35"/>
    <mergeCell ref="P36:R36"/>
    <mergeCell ref="X36:Z36"/>
    <mergeCell ref="P28:R28"/>
    <mergeCell ref="X28:Z28"/>
    <mergeCell ref="A31:A55"/>
    <mergeCell ref="B31:B43"/>
    <mergeCell ref="C31:D42"/>
    <mergeCell ref="E31:E42"/>
    <mergeCell ref="P31:R31"/>
    <mergeCell ref="X31:Z31"/>
    <mergeCell ref="P32:R32"/>
    <mergeCell ref="X32:Z32"/>
    <mergeCell ref="A6:A30"/>
    <mergeCell ref="B44:B54"/>
    <mergeCell ref="C44:D53"/>
    <mergeCell ref="E44:E53"/>
    <mergeCell ref="P44:R44"/>
    <mergeCell ref="X44:Z44"/>
    <mergeCell ref="P45:R45"/>
    <mergeCell ref="P37:R37"/>
    <mergeCell ref="X37:Z37"/>
    <mergeCell ref="P38:R38"/>
    <mergeCell ref="X27:Z27"/>
    <mergeCell ref="X21:Z21"/>
    <mergeCell ref="P22:R22"/>
    <mergeCell ref="X22:Z22"/>
    <mergeCell ref="P23:R23"/>
    <mergeCell ref="X23:Z23"/>
    <mergeCell ref="P24:R24"/>
    <mergeCell ref="X24:Z24"/>
    <mergeCell ref="P33:R33"/>
    <mergeCell ref="X33:Z33"/>
    <mergeCell ref="P17:R17"/>
    <mergeCell ref="X17:Z17"/>
    <mergeCell ref="B19:B29"/>
    <mergeCell ref="C19:D28"/>
    <mergeCell ref="E19:E28"/>
    <mergeCell ref="P19:R19"/>
    <mergeCell ref="X19:Z19"/>
    <mergeCell ref="P20:R20"/>
    <mergeCell ref="X20:Z20"/>
    <mergeCell ref="P21:R21"/>
    <mergeCell ref="B6:B18"/>
    <mergeCell ref="C6:D17"/>
    <mergeCell ref="E6:E17"/>
    <mergeCell ref="P6:R6"/>
    <mergeCell ref="X6:Z6"/>
    <mergeCell ref="P7:R7"/>
    <mergeCell ref="X7:Z7"/>
    <mergeCell ref="P8:R8"/>
    <mergeCell ref="X8:Z8"/>
    <mergeCell ref="P25:R25"/>
    <mergeCell ref="X25:Z25"/>
    <mergeCell ref="P26:R26"/>
    <mergeCell ref="X26:Z26"/>
    <mergeCell ref="P27:R27"/>
    <mergeCell ref="P13:R13"/>
    <mergeCell ref="X13:Z13"/>
    <mergeCell ref="P15:R15"/>
    <mergeCell ref="X15:Z15"/>
    <mergeCell ref="P16:R16"/>
    <mergeCell ref="X16:Z16"/>
    <mergeCell ref="P10:R10"/>
    <mergeCell ref="X10:Z10"/>
    <mergeCell ref="P11:R11"/>
    <mergeCell ref="X11:Z11"/>
    <mergeCell ref="P12:R12"/>
    <mergeCell ref="X12:Z12"/>
    <mergeCell ref="X4:Z5"/>
    <mergeCell ref="AA4:AA5"/>
    <mergeCell ref="AB4:AB5"/>
    <mergeCell ref="AC4:AC5"/>
    <mergeCell ref="AD4:AD5"/>
    <mergeCell ref="C5:D5"/>
    <mergeCell ref="K4:K5"/>
    <mergeCell ref="N4:N5"/>
    <mergeCell ref="O4:O5"/>
    <mergeCell ref="P4:R5"/>
    <mergeCell ref="S4:S5"/>
    <mergeCell ref="B4:E4"/>
    <mergeCell ref="F4:F5"/>
    <mergeCell ref="G4:G5"/>
    <mergeCell ref="H4:H5"/>
    <mergeCell ref="I4:I5"/>
    <mergeCell ref="J4:J5"/>
  </mergeCells>
  <conditionalFormatting sqref="AB15:AB18 X15:X17 AB26:AB28 X26:X28 X41:X42 AB41:AB42 AB51:AB53 X51:X53">
    <cfRule type="expression" dxfId="667" priority="315">
      <formula>$K15=#REF!</formula>
    </cfRule>
    <cfRule type="expression" dxfId="666" priority="316">
      <formula>$K15=#REF!</formula>
    </cfRule>
    <cfRule type="expression" dxfId="665" priority="317">
      <formula>$K15=#REF!</formula>
    </cfRule>
    <cfRule type="expression" dxfId="664" priority="318">
      <formula>$K15=#REF!</formula>
    </cfRule>
  </conditionalFormatting>
  <conditionalFormatting sqref="AB6:AB9">
    <cfRule type="expression" dxfId="663" priority="311">
      <formula>$K6=#REF!</formula>
    </cfRule>
    <cfRule type="expression" dxfId="662" priority="312">
      <formula>$K6=#REF!</formula>
    </cfRule>
    <cfRule type="expression" dxfId="661" priority="313">
      <formula>$K6=#REF!</formula>
    </cfRule>
    <cfRule type="expression" dxfId="660" priority="314">
      <formula>$K6=#REF!</formula>
    </cfRule>
  </conditionalFormatting>
  <conditionalFormatting sqref="X6">
    <cfRule type="expression" dxfId="659" priority="307">
      <formula>$K6=#REF!</formula>
    </cfRule>
    <cfRule type="expression" dxfId="658" priority="308">
      <formula>$K6=#REF!</formula>
    </cfRule>
    <cfRule type="expression" dxfId="657" priority="309">
      <formula>$K6=#REF!</formula>
    </cfRule>
    <cfRule type="expression" dxfId="656" priority="310">
      <formula>$K6=#REF!</formula>
    </cfRule>
  </conditionalFormatting>
  <conditionalFormatting sqref="X18">
    <cfRule type="expression" dxfId="655" priority="303">
      <formula>$K18=#REF!</formula>
    </cfRule>
    <cfRule type="expression" dxfId="654" priority="304">
      <formula>$K18=#REF!</formula>
    </cfRule>
    <cfRule type="expression" dxfId="653" priority="305">
      <formula>$K18=#REF!</formula>
    </cfRule>
    <cfRule type="expression" dxfId="652" priority="306">
      <formula>$K18=#REF!</formula>
    </cfRule>
  </conditionalFormatting>
  <conditionalFormatting sqref="AA6">
    <cfRule type="expression" dxfId="651" priority="299">
      <formula>$K6=#REF!</formula>
    </cfRule>
    <cfRule type="expression" dxfId="650" priority="300">
      <formula>$K6=#REF!</formula>
    </cfRule>
    <cfRule type="expression" dxfId="649" priority="301">
      <formula>$K6=#REF!</formula>
    </cfRule>
    <cfRule type="expression" dxfId="648" priority="302">
      <formula>$K6=#REF!</formula>
    </cfRule>
  </conditionalFormatting>
  <conditionalFormatting sqref="AA7">
    <cfRule type="expression" dxfId="647" priority="295">
      <formula>$K7=#REF!</formula>
    </cfRule>
    <cfRule type="expression" dxfId="646" priority="296">
      <formula>$K7=#REF!</formula>
    </cfRule>
    <cfRule type="expression" dxfId="645" priority="297">
      <formula>$K7=#REF!</formula>
    </cfRule>
    <cfRule type="expression" dxfId="644" priority="298">
      <formula>$K7=#REF!</formula>
    </cfRule>
  </conditionalFormatting>
  <conditionalFormatting sqref="AA15">
    <cfRule type="expression" dxfId="643" priority="287">
      <formula>$K15=#REF!</formula>
    </cfRule>
    <cfRule type="expression" dxfId="642" priority="288">
      <formula>$K15=#REF!</formula>
    </cfRule>
    <cfRule type="expression" dxfId="641" priority="289">
      <formula>$K15=#REF!</formula>
    </cfRule>
    <cfRule type="expression" dxfId="640" priority="290">
      <formula>$K15=#REF!</formula>
    </cfRule>
  </conditionalFormatting>
  <conditionalFormatting sqref="AA16">
    <cfRule type="expression" dxfId="639" priority="283">
      <formula>$K16=#REF!</formula>
    </cfRule>
    <cfRule type="expression" dxfId="638" priority="284">
      <formula>$K16=#REF!</formula>
    </cfRule>
    <cfRule type="expression" dxfId="637" priority="285">
      <formula>$K16=#REF!</formula>
    </cfRule>
    <cfRule type="expression" dxfId="636" priority="286">
      <formula>$K16=#REF!</formula>
    </cfRule>
  </conditionalFormatting>
  <conditionalFormatting sqref="AA17">
    <cfRule type="expression" dxfId="635" priority="279">
      <formula>$K17=#REF!</formula>
    </cfRule>
    <cfRule type="expression" dxfId="634" priority="280">
      <formula>$K17=#REF!</formula>
    </cfRule>
    <cfRule type="expression" dxfId="633" priority="281">
      <formula>$K17=#REF!</formula>
    </cfRule>
    <cfRule type="expression" dxfId="632" priority="282">
      <formula>$K17=#REF!</formula>
    </cfRule>
  </conditionalFormatting>
  <conditionalFormatting sqref="AA18">
    <cfRule type="expression" dxfId="631" priority="275">
      <formula>$K18=#REF!</formula>
    </cfRule>
    <cfRule type="expression" dxfId="630" priority="276">
      <formula>$K18=#REF!</formula>
    </cfRule>
    <cfRule type="expression" dxfId="629" priority="277">
      <formula>$K18=#REF!</formula>
    </cfRule>
    <cfRule type="expression" dxfId="628" priority="278">
      <formula>$K18=#REF!</formula>
    </cfRule>
  </conditionalFormatting>
  <conditionalFormatting sqref="O17:O18 O26:O30 O42:O43 O51:O55">
    <cfRule type="cellIs" dxfId="627" priority="274" operator="equal">
      <formula>"Mut+ext"</formula>
    </cfRule>
  </conditionalFormatting>
  <conditionalFormatting sqref="X7:X9">
    <cfRule type="expression" dxfId="626" priority="270">
      <formula>$K7=#REF!</formula>
    </cfRule>
    <cfRule type="expression" dxfId="625" priority="271">
      <formula>$K7=#REF!</formula>
    </cfRule>
    <cfRule type="expression" dxfId="624" priority="272">
      <formula>$K7=#REF!</formula>
    </cfRule>
    <cfRule type="expression" dxfId="623" priority="273">
      <formula>$K7=#REF!</formula>
    </cfRule>
  </conditionalFormatting>
  <conditionalFormatting sqref="AB29:AB30">
    <cfRule type="expression" dxfId="622" priority="266">
      <formula>$K29=#REF!</formula>
    </cfRule>
    <cfRule type="expression" dxfId="621" priority="267">
      <formula>$K29=#REF!</formula>
    </cfRule>
    <cfRule type="expression" dxfId="620" priority="268">
      <formula>$K29=#REF!</formula>
    </cfRule>
    <cfRule type="expression" dxfId="619" priority="269">
      <formula>$K29=#REF!</formula>
    </cfRule>
  </conditionalFormatting>
  <conditionalFormatting sqref="AB19:AB21">
    <cfRule type="expression" dxfId="618" priority="262">
      <formula>$K19=#REF!</formula>
    </cfRule>
    <cfRule type="expression" dxfId="617" priority="263">
      <formula>$K19=#REF!</formula>
    </cfRule>
    <cfRule type="expression" dxfId="616" priority="264">
      <formula>$K19=#REF!</formula>
    </cfRule>
    <cfRule type="expression" dxfId="615" priority="265">
      <formula>$K19=#REF!</formula>
    </cfRule>
  </conditionalFormatting>
  <conditionalFormatting sqref="X19">
    <cfRule type="expression" dxfId="614" priority="258">
      <formula>$K19=#REF!</formula>
    </cfRule>
    <cfRule type="expression" dxfId="613" priority="259">
      <formula>$K19=#REF!</formula>
    </cfRule>
    <cfRule type="expression" dxfId="612" priority="260">
      <formula>$K19=#REF!</formula>
    </cfRule>
    <cfRule type="expression" dxfId="611" priority="261">
      <formula>$K19=#REF!</formula>
    </cfRule>
  </conditionalFormatting>
  <conditionalFormatting sqref="X29:X30">
    <cfRule type="expression" dxfId="610" priority="254">
      <formula>$K29=#REF!</formula>
    </cfRule>
    <cfRule type="expression" dxfId="609" priority="255">
      <formula>$K29=#REF!</formula>
    </cfRule>
    <cfRule type="expression" dxfId="608" priority="256">
      <formula>$K29=#REF!</formula>
    </cfRule>
    <cfRule type="expression" dxfId="607" priority="257">
      <formula>$K29=#REF!</formula>
    </cfRule>
  </conditionalFormatting>
  <conditionalFormatting sqref="AA19">
    <cfRule type="expression" dxfId="606" priority="250">
      <formula>$K19=#REF!</formula>
    </cfRule>
    <cfRule type="expression" dxfId="605" priority="251">
      <formula>$K19=#REF!</formula>
    </cfRule>
    <cfRule type="expression" dxfId="604" priority="252">
      <formula>$K19=#REF!</formula>
    </cfRule>
    <cfRule type="expression" dxfId="603" priority="253">
      <formula>$K19=#REF!</formula>
    </cfRule>
  </conditionalFormatting>
  <conditionalFormatting sqref="AA20">
    <cfRule type="expression" dxfId="602" priority="246">
      <formula>$K20=#REF!</formula>
    </cfRule>
    <cfRule type="expression" dxfId="601" priority="247">
      <formula>$K20=#REF!</formula>
    </cfRule>
    <cfRule type="expression" dxfId="600" priority="248">
      <formula>$K20=#REF!</formula>
    </cfRule>
    <cfRule type="expression" dxfId="599" priority="249">
      <formula>$K20=#REF!</formula>
    </cfRule>
  </conditionalFormatting>
  <conditionalFormatting sqref="AA21">
    <cfRule type="expression" dxfId="598" priority="242">
      <formula>$K21=#REF!</formula>
    </cfRule>
    <cfRule type="expression" dxfId="597" priority="243">
      <formula>$K21=#REF!</formula>
    </cfRule>
    <cfRule type="expression" dxfId="596" priority="244">
      <formula>$K21=#REF!</formula>
    </cfRule>
    <cfRule type="expression" dxfId="595" priority="245">
      <formula>$K21=#REF!</formula>
    </cfRule>
  </conditionalFormatting>
  <conditionalFormatting sqref="AA26">
    <cfRule type="expression" dxfId="594" priority="238">
      <formula>$K26=#REF!</formula>
    </cfRule>
    <cfRule type="expression" dxfId="593" priority="239">
      <formula>$K26=#REF!</formula>
    </cfRule>
    <cfRule type="expression" dxfId="592" priority="240">
      <formula>$K26=#REF!</formula>
    </cfRule>
    <cfRule type="expression" dxfId="591" priority="241">
      <formula>$K26=#REF!</formula>
    </cfRule>
  </conditionalFormatting>
  <conditionalFormatting sqref="AA27">
    <cfRule type="expression" dxfId="590" priority="234">
      <formula>$K27=#REF!</formula>
    </cfRule>
    <cfRule type="expression" dxfId="589" priority="235">
      <formula>$K27=#REF!</formula>
    </cfRule>
    <cfRule type="expression" dxfId="588" priority="236">
      <formula>$K27=#REF!</formula>
    </cfRule>
    <cfRule type="expression" dxfId="587" priority="237">
      <formula>$K27=#REF!</formula>
    </cfRule>
  </conditionalFormatting>
  <conditionalFormatting sqref="AA28">
    <cfRule type="expression" dxfId="586" priority="230">
      <formula>$K28=#REF!</formula>
    </cfRule>
    <cfRule type="expression" dxfId="585" priority="231">
      <formula>$K28=#REF!</formula>
    </cfRule>
    <cfRule type="expression" dxfId="584" priority="232">
      <formula>$K28=#REF!</formula>
    </cfRule>
    <cfRule type="expression" dxfId="583" priority="233">
      <formula>$K28=#REF!</formula>
    </cfRule>
  </conditionalFormatting>
  <conditionalFormatting sqref="AA29:AA30">
    <cfRule type="expression" dxfId="582" priority="226">
      <formula>$K29=#REF!</formula>
    </cfRule>
    <cfRule type="expression" dxfId="581" priority="227">
      <formula>$K29=#REF!</formula>
    </cfRule>
    <cfRule type="expression" dxfId="580" priority="228">
      <formula>$K29=#REF!</formula>
    </cfRule>
    <cfRule type="expression" dxfId="579" priority="229">
      <formula>$K29=#REF!</formula>
    </cfRule>
  </conditionalFormatting>
  <conditionalFormatting sqref="O19:O21">
    <cfRule type="cellIs" dxfId="578" priority="225" operator="equal">
      <formula>"Mut+ext"</formula>
    </cfRule>
  </conditionalFormatting>
  <conditionalFormatting sqref="X20:X21">
    <cfRule type="expression" dxfId="577" priority="221">
      <formula>$K20=#REF!</formula>
    </cfRule>
    <cfRule type="expression" dxfId="576" priority="222">
      <formula>$K20=#REF!</formula>
    </cfRule>
    <cfRule type="expression" dxfId="575" priority="223">
      <formula>$K20=#REF!</formula>
    </cfRule>
    <cfRule type="expression" dxfId="574" priority="224">
      <formula>$K20=#REF!</formula>
    </cfRule>
  </conditionalFormatting>
  <conditionalFormatting sqref="AB43">
    <cfRule type="expression" dxfId="573" priority="217">
      <formula>$K43=#REF!</formula>
    </cfRule>
    <cfRule type="expression" dxfId="572" priority="218">
      <formula>$K43=#REF!</formula>
    </cfRule>
    <cfRule type="expression" dxfId="571" priority="219">
      <formula>$K43=#REF!</formula>
    </cfRule>
    <cfRule type="expression" dxfId="570" priority="220">
      <formula>$K43=#REF!</formula>
    </cfRule>
  </conditionalFormatting>
  <conditionalFormatting sqref="AB31:AB35">
    <cfRule type="expression" dxfId="569" priority="213">
      <formula>$K31=#REF!</formula>
    </cfRule>
    <cfRule type="expression" dxfId="568" priority="214">
      <formula>$K31=#REF!</formula>
    </cfRule>
    <cfRule type="expression" dxfId="567" priority="215">
      <formula>$K31=#REF!</formula>
    </cfRule>
    <cfRule type="expression" dxfId="566" priority="216">
      <formula>$K31=#REF!</formula>
    </cfRule>
  </conditionalFormatting>
  <conditionalFormatting sqref="X31">
    <cfRule type="expression" dxfId="565" priority="209">
      <formula>$K31=#REF!</formula>
    </cfRule>
    <cfRule type="expression" dxfId="564" priority="210">
      <formula>$K31=#REF!</formula>
    </cfRule>
    <cfRule type="expression" dxfId="563" priority="211">
      <formula>$K31=#REF!</formula>
    </cfRule>
    <cfRule type="expression" dxfId="562" priority="212">
      <formula>$K31=#REF!</formula>
    </cfRule>
  </conditionalFormatting>
  <conditionalFormatting sqref="X43">
    <cfRule type="expression" dxfId="561" priority="205">
      <formula>$K43=#REF!</formula>
    </cfRule>
    <cfRule type="expression" dxfId="560" priority="206">
      <formula>$K43=#REF!</formula>
    </cfRule>
    <cfRule type="expression" dxfId="559" priority="207">
      <formula>$K43=#REF!</formula>
    </cfRule>
    <cfRule type="expression" dxfId="558" priority="208">
      <formula>$K43=#REF!</formula>
    </cfRule>
  </conditionalFormatting>
  <conditionalFormatting sqref="AA31">
    <cfRule type="expression" dxfId="557" priority="201">
      <formula>$K31=#REF!</formula>
    </cfRule>
    <cfRule type="expression" dxfId="556" priority="202">
      <formula>$K31=#REF!</formula>
    </cfRule>
    <cfRule type="expression" dxfId="555" priority="203">
      <formula>$K31=#REF!</formula>
    </cfRule>
    <cfRule type="expression" dxfId="554" priority="204">
      <formula>$K31=#REF!</formula>
    </cfRule>
  </conditionalFormatting>
  <conditionalFormatting sqref="AA32">
    <cfRule type="expression" dxfId="553" priority="197">
      <formula>$K32=#REF!</formula>
    </cfRule>
    <cfRule type="expression" dxfId="552" priority="198">
      <formula>$K32=#REF!</formula>
    </cfRule>
    <cfRule type="expression" dxfId="551" priority="199">
      <formula>$K32=#REF!</formula>
    </cfRule>
    <cfRule type="expression" dxfId="550" priority="200">
      <formula>$K32=#REF!</formula>
    </cfRule>
  </conditionalFormatting>
  <conditionalFormatting sqref="AA35">
    <cfRule type="expression" dxfId="549" priority="189">
      <formula>$K35=#REF!</formula>
    </cfRule>
    <cfRule type="expression" dxfId="548" priority="190">
      <formula>$K35=#REF!</formula>
    </cfRule>
    <cfRule type="expression" dxfId="547" priority="191">
      <formula>$K35=#REF!</formula>
    </cfRule>
    <cfRule type="expression" dxfId="546" priority="192">
      <formula>$K35=#REF!</formula>
    </cfRule>
  </conditionalFormatting>
  <conditionalFormatting sqref="AA41">
    <cfRule type="expression" dxfId="545" priority="185">
      <formula>$K41=#REF!</formula>
    </cfRule>
    <cfRule type="expression" dxfId="544" priority="186">
      <formula>$K41=#REF!</formula>
    </cfRule>
    <cfRule type="expression" dxfId="543" priority="187">
      <formula>$K41=#REF!</formula>
    </cfRule>
    <cfRule type="expression" dxfId="542" priority="188">
      <formula>$K41=#REF!</formula>
    </cfRule>
  </conditionalFormatting>
  <conditionalFormatting sqref="AA42">
    <cfRule type="expression" dxfId="541" priority="181">
      <formula>$K42=#REF!</formula>
    </cfRule>
    <cfRule type="expression" dxfId="540" priority="182">
      <formula>$K42=#REF!</formula>
    </cfRule>
    <cfRule type="expression" dxfId="539" priority="183">
      <formula>$K42=#REF!</formula>
    </cfRule>
    <cfRule type="expression" dxfId="538" priority="184">
      <formula>$K42=#REF!</formula>
    </cfRule>
  </conditionalFormatting>
  <conditionalFormatting sqref="AA43">
    <cfRule type="expression" dxfId="537" priority="177">
      <formula>$K43=#REF!</formula>
    </cfRule>
    <cfRule type="expression" dxfId="536" priority="178">
      <formula>$K43=#REF!</formula>
    </cfRule>
    <cfRule type="expression" dxfId="535" priority="179">
      <formula>$K43=#REF!</formula>
    </cfRule>
    <cfRule type="expression" dxfId="534" priority="180">
      <formula>$K43=#REF!</formula>
    </cfRule>
  </conditionalFormatting>
  <conditionalFormatting sqref="X32:X35">
    <cfRule type="expression" dxfId="533" priority="172">
      <formula>$K32=#REF!</formula>
    </cfRule>
    <cfRule type="expression" dxfId="532" priority="173">
      <formula>$K32=#REF!</formula>
    </cfRule>
    <cfRule type="expression" dxfId="531" priority="174">
      <formula>$K32=#REF!</formula>
    </cfRule>
    <cfRule type="expression" dxfId="530" priority="175">
      <formula>$K32=#REF!</formula>
    </cfRule>
  </conditionalFormatting>
  <conditionalFormatting sqref="AB54:AB55">
    <cfRule type="expression" dxfId="529" priority="168">
      <formula>$K54=#REF!</formula>
    </cfRule>
    <cfRule type="expression" dxfId="528" priority="169">
      <formula>$K54=#REF!</formula>
    </cfRule>
    <cfRule type="expression" dxfId="527" priority="170">
      <formula>$K54=#REF!</formula>
    </cfRule>
    <cfRule type="expression" dxfId="526" priority="171">
      <formula>$K54=#REF!</formula>
    </cfRule>
  </conditionalFormatting>
  <conditionalFormatting sqref="AB44:AB46">
    <cfRule type="expression" dxfId="525" priority="164">
      <formula>$K44=#REF!</formula>
    </cfRule>
    <cfRule type="expression" dxfId="524" priority="165">
      <formula>$K44=#REF!</formula>
    </cfRule>
    <cfRule type="expression" dxfId="523" priority="166">
      <formula>$K44=#REF!</formula>
    </cfRule>
    <cfRule type="expression" dxfId="522" priority="167">
      <formula>$K44=#REF!</formula>
    </cfRule>
  </conditionalFormatting>
  <conditionalFormatting sqref="X44">
    <cfRule type="expression" dxfId="521" priority="160">
      <formula>$K44=#REF!</formula>
    </cfRule>
    <cfRule type="expression" dxfId="520" priority="161">
      <formula>$K44=#REF!</formula>
    </cfRule>
    <cfRule type="expression" dxfId="519" priority="162">
      <formula>$K44=#REF!</formula>
    </cfRule>
    <cfRule type="expression" dxfId="518" priority="163">
      <formula>$K44=#REF!</formula>
    </cfRule>
  </conditionalFormatting>
  <conditionalFormatting sqref="X54:X55">
    <cfRule type="expression" dxfId="517" priority="156">
      <formula>$K54=#REF!</formula>
    </cfRule>
    <cfRule type="expression" dxfId="516" priority="157">
      <formula>$K54=#REF!</formula>
    </cfRule>
    <cfRule type="expression" dxfId="515" priority="158">
      <formula>$K54=#REF!</formula>
    </cfRule>
    <cfRule type="expression" dxfId="514" priority="159">
      <formula>$K54=#REF!</formula>
    </cfRule>
  </conditionalFormatting>
  <conditionalFormatting sqref="AA44">
    <cfRule type="expression" dxfId="513" priority="152">
      <formula>$K44=#REF!</formula>
    </cfRule>
    <cfRule type="expression" dxfId="512" priority="153">
      <formula>$K44=#REF!</formula>
    </cfRule>
    <cfRule type="expression" dxfId="511" priority="154">
      <formula>$K44=#REF!</formula>
    </cfRule>
    <cfRule type="expression" dxfId="510" priority="155">
      <formula>$K44=#REF!</formula>
    </cfRule>
  </conditionalFormatting>
  <conditionalFormatting sqref="AA45">
    <cfRule type="expression" dxfId="509" priority="148">
      <formula>$K45=#REF!</formula>
    </cfRule>
    <cfRule type="expression" dxfId="508" priority="149">
      <formula>$K45=#REF!</formula>
    </cfRule>
    <cfRule type="expression" dxfId="507" priority="150">
      <formula>$K45=#REF!</formula>
    </cfRule>
    <cfRule type="expression" dxfId="506" priority="151">
      <formula>$K45=#REF!</formula>
    </cfRule>
  </conditionalFormatting>
  <conditionalFormatting sqref="AA46">
    <cfRule type="expression" dxfId="505" priority="144">
      <formula>$K46=#REF!</formula>
    </cfRule>
    <cfRule type="expression" dxfId="504" priority="145">
      <formula>$K46=#REF!</formula>
    </cfRule>
    <cfRule type="expression" dxfId="503" priority="146">
      <formula>$K46=#REF!</formula>
    </cfRule>
    <cfRule type="expression" dxfId="502" priority="147">
      <formula>$K46=#REF!</formula>
    </cfRule>
  </conditionalFormatting>
  <conditionalFormatting sqref="AA51">
    <cfRule type="expression" dxfId="501" priority="140">
      <formula>$K51=#REF!</formula>
    </cfRule>
    <cfRule type="expression" dxfId="500" priority="141">
      <formula>$K51=#REF!</formula>
    </cfRule>
    <cfRule type="expression" dxfId="499" priority="142">
      <formula>$K51=#REF!</formula>
    </cfRule>
    <cfRule type="expression" dxfId="498" priority="143">
      <formula>$K51=#REF!</formula>
    </cfRule>
  </conditionalFormatting>
  <conditionalFormatting sqref="AA52">
    <cfRule type="expression" dxfId="497" priority="136">
      <formula>$K52=#REF!</formula>
    </cfRule>
    <cfRule type="expression" dxfId="496" priority="137">
      <formula>$K52=#REF!</formula>
    </cfRule>
    <cfRule type="expression" dxfId="495" priority="138">
      <formula>$K52=#REF!</formula>
    </cfRule>
    <cfRule type="expression" dxfId="494" priority="139">
      <formula>$K52=#REF!</formula>
    </cfRule>
  </conditionalFormatting>
  <conditionalFormatting sqref="AA53">
    <cfRule type="expression" dxfId="493" priority="132">
      <formula>$K53=#REF!</formula>
    </cfRule>
    <cfRule type="expression" dxfId="492" priority="133">
      <formula>$K53=#REF!</formula>
    </cfRule>
    <cfRule type="expression" dxfId="491" priority="134">
      <formula>$K53=#REF!</formula>
    </cfRule>
    <cfRule type="expression" dxfId="490" priority="135">
      <formula>$K53=#REF!</formula>
    </cfRule>
  </conditionalFormatting>
  <conditionalFormatting sqref="AA54:AA55">
    <cfRule type="expression" dxfId="489" priority="128">
      <formula>$K54=#REF!</formula>
    </cfRule>
    <cfRule type="expression" dxfId="488" priority="129">
      <formula>$K54=#REF!</formula>
    </cfRule>
    <cfRule type="expression" dxfId="487" priority="130">
      <formula>$K54=#REF!</formula>
    </cfRule>
    <cfRule type="expression" dxfId="486" priority="131">
      <formula>$K54=#REF!</formula>
    </cfRule>
  </conditionalFormatting>
  <conditionalFormatting sqref="O44:O46">
    <cfRule type="cellIs" dxfId="485" priority="127" operator="equal">
      <formula>"Mut+ext"</formula>
    </cfRule>
  </conditionalFormatting>
  <conditionalFormatting sqref="X45:X46">
    <cfRule type="expression" dxfId="484" priority="123">
      <formula>$K45=#REF!</formula>
    </cfRule>
    <cfRule type="expression" dxfId="483" priority="124">
      <formula>$K45=#REF!</formula>
    </cfRule>
    <cfRule type="expression" dxfId="482" priority="125">
      <formula>$K45=#REF!</formula>
    </cfRule>
    <cfRule type="expression" dxfId="481" priority="126">
      <formula>$K45=#REF!</formula>
    </cfRule>
  </conditionalFormatting>
  <conditionalFormatting sqref="AB10:AB14">
    <cfRule type="expression" dxfId="480" priority="118">
      <formula>$K10=#REF!</formula>
    </cfRule>
    <cfRule type="expression" dxfId="479" priority="119">
      <formula>$K10=#REF!</formula>
    </cfRule>
    <cfRule type="expression" dxfId="478" priority="120">
      <formula>$K10=#REF!</formula>
    </cfRule>
    <cfRule type="expression" dxfId="477" priority="121">
      <formula>$K10=#REF!</formula>
    </cfRule>
  </conditionalFormatting>
  <conditionalFormatting sqref="AA10">
    <cfRule type="expression" dxfId="476" priority="114">
      <formula>$K10=#REF!</formula>
    </cfRule>
    <cfRule type="expression" dxfId="475" priority="115">
      <formula>$K10=#REF!</formula>
    </cfRule>
    <cfRule type="expression" dxfId="474" priority="116">
      <formula>$K10=#REF!</formula>
    </cfRule>
    <cfRule type="expression" dxfId="473" priority="117">
      <formula>$K10=#REF!</formula>
    </cfRule>
  </conditionalFormatting>
  <conditionalFormatting sqref="AA11">
    <cfRule type="expression" dxfId="472" priority="110">
      <formula>$K11=#REF!</formula>
    </cfRule>
    <cfRule type="expression" dxfId="471" priority="111">
      <formula>$K11=#REF!</formula>
    </cfRule>
    <cfRule type="expression" dxfId="470" priority="112">
      <formula>$K11=#REF!</formula>
    </cfRule>
    <cfRule type="expression" dxfId="469" priority="113">
      <formula>$K11=#REF!</formula>
    </cfRule>
  </conditionalFormatting>
  <conditionalFormatting sqref="AA12">
    <cfRule type="expression" dxfId="468" priority="102">
      <formula>$K12=#REF!</formula>
    </cfRule>
    <cfRule type="expression" dxfId="467" priority="103">
      <formula>$K12=#REF!</formula>
    </cfRule>
    <cfRule type="expression" dxfId="466" priority="104">
      <formula>$K12=#REF!</formula>
    </cfRule>
    <cfRule type="expression" dxfId="465" priority="105">
      <formula>$K12=#REF!</formula>
    </cfRule>
  </conditionalFormatting>
  <conditionalFormatting sqref="X10:X14">
    <cfRule type="expression" dxfId="464" priority="97">
      <formula>$K10=#REF!</formula>
    </cfRule>
    <cfRule type="expression" dxfId="463" priority="98">
      <formula>$K10=#REF!</formula>
    </cfRule>
    <cfRule type="expression" dxfId="462" priority="99">
      <formula>$K10=#REF!</formula>
    </cfRule>
    <cfRule type="expression" dxfId="461" priority="100">
      <formula>$K10=#REF!</formula>
    </cfRule>
  </conditionalFormatting>
  <conditionalFormatting sqref="AB22:AB25">
    <cfRule type="expression" dxfId="460" priority="92">
      <formula>$K22=#REF!</formula>
    </cfRule>
    <cfRule type="expression" dxfId="459" priority="93">
      <formula>$K22=#REF!</formula>
    </cfRule>
    <cfRule type="expression" dxfId="458" priority="94">
      <formula>$K22=#REF!</formula>
    </cfRule>
    <cfRule type="expression" dxfId="457" priority="95">
      <formula>$K22=#REF!</formula>
    </cfRule>
  </conditionalFormatting>
  <conditionalFormatting sqref="AA22">
    <cfRule type="expression" dxfId="456" priority="88">
      <formula>$K22=#REF!</formula>
    </cfRule>
    <cfRule type="expression" dxfId="455" priority="89">
      <formula>$K22=#REF!</formula>
    </cfRule>
    <cfRule type="expression" dxfId="454" priority="90">
      <formula>$K22=#REF!</formula>
    </cfRule>
    <cfRule type="expression" dxfId="453" priority="91">
      <formula>$K22=#REF!</formula>
    </cfRule>
  </conditionalFormatting>
  <conditionalFormatting sqref="AA23">
    <cfRule type="expression" dxfId="452" priority="84">
      <formula>$K23=#REF!</formula>
    </cfRule>
    <cfRule type="expression" dxfId="451" priority="85">
      <formula>$K23=#REF!</formula>
    </cfRule>
    <cfRule type="expression" dxfId="450" priority="86">
      <formula>$K23=#REF!</formula>
    </cfRule>
    <cfRule type="expression" dxfId="449" priority="87">
      <formula>$K23=#REF!</formula>
    </cfRule>
  </conditionalFormatting>
  <conditionalFormatting sqref="AA25">
    <cfRule type="expression" dxfId="448" priority="80">
      <formula>$K25=#REF!</formula>
    </cfRule>
    <cfRule type="expression" dxfId="447" priority="81">
      <formula>$K25=#REF!</formula>
    </cfRule>
    <cfRule type="expression" dxfId="446" priority="82">
      <formula>$K25=#REF!</formula>
    </cfRule>
    <cfRule type="expression" dxfId="445" priority="83">
      <formula>$K25=#REF!</formula>
    </cfRule>
  </conditionalFormatting>
  <conditionalFormatting sqref="AA24">
    <cfRule type="expression" dxfId="444" priority="76">
      <formula>$K24=#REF!</formula>
    </cfRule>
    <cfRule type="expression" dxfId="443" priority="77">
      <formula>$K24=#REF!</formula>
    </cfRule>
    <cfRule type="expression" dxfId="442" priority="78">
      <formula>$K24=#REF!</formula>
    </cfRule>
    <cfRule type="expression" dxfId="441" priority="79">
      <formula>$K24=#REF!</formula>
    </cfRule>
  </conditionalFormatting>
  <conditionalFormatting sqref="O22:O25">
    <cfRule type="cellIs" dxfId="440" priority="75" operator="equal">
      <formula>"Mut+ext"</formula>
    </cfRule>
  </conditionalFormatting>
  <conditionalFormatting sqref="X22:X25">
    <cfRule type="expression" dxfId="439" priority="71">
      <formula>$K22=#REF!</formula>
    </cfRule>
    <cfRule type="expression" dxfId="438" priority="72">
      <formula>$K22=#REF!</formula>
    </cfRule>
    <cfRule type="expression" dxfId="437" priority="73">
      <formula>$K22=#REF!</formula>
    </cfRule>
    <cfRule type="expression" dxfId="436" priority="74">
      <formula>$K22=#REF!</formula>
    </cfRule>
  </conditionalFormatting>
  <conditionalFormatting sqref="AB36:AB40">
    <cfRule type="expression" dxfId="435" priority="67">
      <formula>$K36=#REF!</formula>
    </cfRule>
    <cfRule type="expression" dxfId="434" priority="68">
      <formula>$K36=#REF!</formula>
    </cfRule>
    <cfRule type="expression" dxfId="433" priority="69">
      <formula>$K36=#REF!</formula>
    </cfRule>
    <cfRule type="expression" dxfId="432" priority="70">
      <formula>$K36=#REF!</formula>
    </cfRule>
  </conditionalFormatting>
  <conditionalFormatting sqref="AA36">
    <cfRule type="expression" dxfId="431" priority="63">
      <formula>$K36=#REF!</formula>
    </cfRule>
    <cfRule type="expression" dxfId="430" priority="64">
      <formula>$K36=#REF!</formula>
    </cfRule>
    <cfRule type="expression" dxfId="429" priority="65">
      <formula>$K36=#REF!</formula>
    </cfRule>
    <cfRule type="expression" dxfId="428" priority="66">
      <formula>$K36=#REF!</formula>
    </cfRule>
  </conditionalFormatting>
  <conditionalFormatting sqref="AA40">
    <cfRule type="expression" dxfId="427" priority="59">
      <formula>$K40=#REF!</formula>
    </cfRule>
    <cfRule type="expression" dxfId="426" priority="60">
      <formula>$K40=#REF!</formula>
    </cfRule>
    <cfRule type="expression" dxfId="425" priority="61">
      <formula>$K40=#REF!</formula>
    </cfRule>
    <cfRule type="expression" dxfId="424" priority="62">
      <formula>$K40=#REF!</formula>
    </cfRule>
  </conditionalFormatting>
  <conditionalFormatting sqref="AA37">
    <cfRule type="expression" dxfId="423" priority="55">
      <formula>$K37=#REF!</formula>
    </cfRule>
    <cfRule type="expression" dxfId="422" priority="56">
      <formula>$K37=#REF!</formula>
    </cfRule>
    <cfRule type="expression" dxfId="421" priority="57">
      <formula>$K37=#REF!</formula>
    </cfRule>
    <cfRule type="expression" dxfId="420" priority="58">
      <formula>$K37=#REF!</formula>
    </cfRule>
  </conditionalFormatting>
  <conditionalFormatting sqref="X36:X40">
    <cfRule type="expression" dxfId="419" priority="50">
      <formula>$K36=#REF!</formula>
    </cfRule>
    <cfRule type="expression" dxfId="418" priority="51">
      <formula>$K36=#REF!</formula>
    </cfRule>
    <cfRule type="expression" dxfId="417" priority="52">
      <formula>$K36=#REF!</formula>
    </cfRule>
    <cfRule type="expression" dxfId="416" priority="53">
      <formula>$K36=#REF!</formula>
    </cfRule>
  </conditionalFormatting>
  <conditionalFormatting sqref="AB47:AB50">
    <cfRule type="expression" dxfId="415" priority="46">
      <formula>$K47=#REF!</formula>
    </cfRule>
    <cfRule type="expression" dxfId="414" priority="47">
      <formula>$K47=#REF!</formula>
    </cfRule>
    <cfRule type="expression" dxfId="413" priority="48">
      <formula>$K47=#REF!</formula>
    </cfRule>
    <cfRule type="expression" dxfId="412" priority="49">
      <formula>$K47=#REF!</formula>
    </cfRule>
  </conditionalFormatting>
  <conditionalFormatting sqref="AA47">
    <cfRule type="expression" dxfId="411" priority="42">
      <formula>$K47=#REF!</formula>
    </cfRule>
    <cfRule type="expression" dxfId="410" priority="43">
      <formula>$K47=#REF!</formula>
    </cfRule>
    <cfRule type="expression" dxfId="409" priority="44">
      <formula>$K47=#REF!</formula>
    </cfRule>
    <cfRule type="expression" dxfId="408" priority="45">
      <formula>$K47=#REF!</formula>
    </cfRule>
  </conditionalFormatting>
  <conditionalFormatting sqref="AA48">
    <cfRule type="expression" dxfId="407" priority="38">
      <formula>$K48=#REF!</formula>
    </cfRule>
    <cfRule type="expression" dxfId="406" priority="39">
      <formula>$K48=#REF!</formula>
    </cfRule>
    <cfRule type="expression" dxfId="405" priority="40">
      <formula>$K48=#REF!</formula>
    </cfRule>
    <cfRule type="expression" dxfId="404" priority="41">
      <formula>$K48=#REF!</formula>
    </cfRule>
  </conditionalFormatting>
  <conditionalFormatting sqref="AA50">
    <cfRule type="expression" dxfId="403" priority="34">
      <formula>$K50=#REF!</formula>
    </cfRule>
    <cfRule type="expression" dxfId="402" priority="35">
      <formula>$K50=#REF!</formula>
    </cfRule>
    <cfRule type="expression" dxfId="401" priority="36">
      <formula>$K50=#REF!</formula>
    </cfRule>
    <cfRule type="expression" dxfId="400" priority="37">
      <formula>$K50=#REF!</formula>
    </cfRule>
  </conditionalFormatting>
  <conditionalFormatting sqref="AA49">
    <cfRule type="expression" dxfId="399" priority="30">
      <formula>$K49=#REF!</formula>
    </cfRule>
    <cfRule type="expression" dxfId="398" priority="31">
      <formula>$K49=#REF!</formula>
    </cfRule>
    <cfRule type="expression" dxfId="397" priority="32">
      <formula>$K49=#REF!</formula>
    </cfRule>
    <cfRule type="expression" dxfId="396" priority="33">
      <formula>$K49=#REF!</formula>
    </cfRule>
  </conditionalFormatting>
  <conditionalFormatting sqref="O47:O50">
    <cfRule type="cellIs" dxfId="395" priority="29" operator="equal">
      <formula>"Mut+ext"</formula>
    </cfRule>
  </conditionalFormatting>
  <conditionalFormatting sqref="X47:X50">
    <cfRule type="expression" dxfId="394" priority="25">
      <formula>$K47=#REF!</formula>
    </cfRule>
    <cfRule type="expression" dxfId="393" priority="26">
      <formula>$K47=#REF!</formula>
    </cfRule>
    <cfRule type="expression" dxfId="392" priority="27">
      <formula>$K47=#REF!</formula>
    </cfRule>
    <cfRule type="expression" dxfId="391" priority="28">
      <formula>$K47=#REF!</formula>
    </cfRule>
  </conditionalFormatting>
  <conditionalFormatting sqref="O6:O9 O15">
    <cfRule type="cellIs" dxfId="390" priority="24" operator="equal">
      <formula>"Mut+ext"</formula>
    </cfRule>
  </conditionalFormatting>
  <conditionalFormatting sqref="O12:O14 O10">
    <cfRule type="cellIs" dxfId="389" priority="23" operator="equal">
      <formula>"Mut+ext"</formula>
    </cfRule>
  </conditionalFormatting>
  <conditionalFormatting sqref="O11">
    <cfRule type="cellIs" dxfId="388" priority="22" operator="equal">
      <formula>"Mut+ext"</formula>
    </cfRule>
  </conditionalFormatting>
  <conditionalFormatting sqref="O16">
    <cfRule type="cellIs" dxfId="387" priority="21" operator="equal">
      <formula>"Mut+ext"</formula>
    </cfRule>
  </conditionalFormatting>
  <conditionalFormatting sqref="O31:O34 O40">
    <cfRule type="cellIs" dxfId="386" priority="20" operator="equal">
      <formula>"Mut+ext"</formula>
    </cfRule>
  </conditionalFormatting>
  <conditionalFormatting sqref="O37:O39 O35">
    <cfRule type="cellIs" dxfId="385" priority="19" operator="equal">
      <formula>"Mut+ext"</formula>
    </cfRule>
  </conditionalFormatting>
  <conditionalFormatting sqref="O36">
    <cfRule type="cellIs" dxfId="384" priority="18" operator="equal">
      <formula>"Mut+ext"</formula>
    </cfRule>
  </conditionalFormatting>
  <conditionalFormatting sqref="O41">
    <cfRule type="cellIs" dxfId="383" priority="17" operator="equal">
      <formula>"Mut+ext"</formula>
    </cfRule>
  </conditionalFormatting>
  <conditionalFormatting sqref="AA8:AA9">
    <cfRule type="expression" dxfId="382" priority="13">
      <formula>$K8=#REF!</formula>
    </cfRule>
    <cfRule type="expression" dxfId="381" priority="14">
      <formula>$K8=#REF!</formula>
    </cfRule>
    <cfRule type="expression" dxfId="380" priority="15">
      <formula>$K8=#REF!</formula>
    </cfRule>
    <cfRule type="expression" dxfId="379" priority="16">
      <formula>$K8=#REF!</formula>
    </cfRule>
  </conditionalFormatting>
  <conditionalFormatting sqref="AA13:AA14">
    <cfRule type="expression" dxfId="378" priority="9">
      <formula>$K13=#REF!</formula>
    </cfRule>
    <cfRule type="expression" dxfId="377" priority="10">
      <formula>$K13=#REF!</formula>
    </cfRule>
    <cfRule type="expression" dxfId="376" priority="11">
      <formula>$K13=#REF!</formula>
    </cfRule>
    <cfRule type="expression" dxfId="375" priority="12">
      <formula>$K13=#REF!</formula>
    </cfRule>
  </conditionalFormatting>
  <conditionalFormatting sqref="AA33:AA34">
    <cfRule type="expression" dxfId="374" priority="5">
      <formula>$K33=#REF!</formula>
    </cfRule>
    <cfRule type="expression" dxfId="373" priority="6">
      <formula>$K33=#REF!</formula>
    </cfRule>
    <cfRule type="expression" dxfId="372" priority="7">
      <formula>$K33=#REF!</formula>
    </cfRule>
    <cfRule type="expression" dxfId="371" priority="8">
      <formula>$K33=#REF!</formula>
    </cfRule>
  </conditionalFormatting>
  <conditionalFormatting sqref="AA38:AA39">
    <cfRule type="expression" dxfId="370" priority="1">
      <formula>$K38=#REF!</formula>
    </cfRule>
    <cfRule type="expression" dxfId="369" priority="2">
      <formula>$K38=#REF!</formula>
    </cfRule>
    <cfRule type="expression" dxfId="368" priority="3">
      <formula>$K38=#REF!</formula>
    </cfRule>
    <cfRule type="expression" dxfId="367" priority="4">
      <formula>$K38=#REF!</formula>
    </cfRule>
  </conditionalFormatting>
  <dataValidations count="4">
    <dataValidation type="list" allowBlank="1" showInputMessage="1" showErrorMessage="1" sqref="O6:O17 O19:O28 O31:O42 O44:O53" xr:uid="{00000000-0002-0000-0600-000000000000}">
      <formula1>"Non,Mut,Mut+ext"</formula1>
    </dataValidation>
    <dataValidation type="list" allowBlank="1" showInputMessage="1" showErrorMessage="1" sqref="K18 K29:K30" xr:uid="{00000000-0002-0000-0600-000001000000}">
      <formula1>$B$4:$B$15</formula1>
    </dataValidation>
    <dataValidation type="list" allowBlank="1" showInputMessage="1" showErrorMessage="1" sqref="J6:J42 J44:J53" xr:uid="{00000000-0002-0000-0600-000002000000}">
      <formula1>"1,2,3,4"</formula1>
    </dataValidation>
    <dataValidation type="list" allowBlank="1" showInputMessage="1" showErrorMessage="1" sqref="I6:I42 I44:I53" xr:uid="{00000000-0002-0000-0600-000003000000}">
      <formula1>"Obligatoire,Option"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600-000004000000}">
          <x14:formula1>
            <xm:f>Paramétrage!$K$6:$K$41</xm:f>
          </x14:formula1>
          <xm:sqref>H6:H17 H31:H42 H19:H28 H44:H53</xm:sqref>
        </x14:dataValidation>
        <x14:dataValidation type="list" allowBlank="1" showInputMessage="1" showErrorMessage="1" xr:uid="{00000000-0002-0000-0600-000005000000}">
          <x14:formula1>
            <xm:f>Paramétrage!$C$6:$C$29</xm:f>
          </x14:formula1>
          <xm:sqref>K31:K42 K6:K17 K19:K28 K44:K53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AE72"/>
  <sheetViews>
    <sheetView zoomScale="55" zoomScaleNormal="55" workbookViewId="0">
      <pane xSplit="7" ySplit="5" topLeftCell="H48" activePane="bottomRight" state="frozen"/>
      <selection pane="bottomRight" activeCell="C60" sqref="C60:R69"/>
      <selection pane="bottomLeft" activeCell="B2" sqref="B2"/>
      <selection pane="topRight" activeCell="B2" sqref="B2"/>
    </sheetView>
  </sheetViews>
  <sheetFormatPr defaultColWidth="11.42578125" defaultRowHeight="15.75" outlineLevelCol="1"/>
  <cols>
    <col min="1" max="1" width="11.42578125" style="9"/>
    <col min="2" max="3" width="8.85546875" style="9" customWidth="1"/>
    <col min="4" max="4" width="10" style="9" customWidth="1"/>
    <col min="5" max="6" width="8.85546875" style="9" customWidth="1"/>
    <col min="7" max="7" width="31.85546875" style="10" customWidth="1"/>
    <col min="8" max="8" width="11.85546875" style="10" customWidth="1"/>
    <col min="9" max="9" width="13" style="10" customWidth="1"/>
    <col min="10" max="10" width="9.42578125" style="10" customWidth="1"/>
    <col min="11" max="11" width="10" style="10" customWidth="1"/>
    <col min="12" max="12" width="11.85546875" style="10" customWidth="1"/>
    <col min="13" max="15" width="11.42578125" style="10" customWidth="1"/>
    <col min="16" max="17" width="12.42578125" style="10" customWidth="1"/>
    <col min="18" max="18" width="27" style="10" bestFit="1" customWidth="1"/>
    <col min="19" max="19" width="11.85546875" style="11" customWidth="1"/>
    <col min="20" max="25" width="12.42578125" style="10" customWidth="1"/>
    <col min="26" max="26" width="34" style="10" customWidth="1"/>
    <col min="27" max="28" width="51.140625" style="10" customWidth="1"/>
    <col min="29" max="29" width="11.140625" style="10" hidden="1" customWidth="1" outlineLevel="1"/>
    <col min="30" max="30" width="10.85546875" style="10" hidden="1" customWidth="1" outlineLevel="1"/>
    <col min="31" max="31" width="11.42578125" style="10" customWidth="1" collapsed="1"/>
    <col min="32" max="32" width="11.42578125" style="10" customWidth="1"/>
    <col min="33" max="16384" width="11.42578125" style="10"/>
  </cols>
  <sheetData>
    <row r="2" spans="1:30" ht="25.5">
      <c r="B2" s="131" t="s">
        <v>125</v>
      </c>
    </row>
    <row r="3" spans="1:30" ht="18" customHeight="1" thickBot="1">
      <c r="A3" s="69"/>
      <c r="G3" s="9"/>
      <c r="H3" s="9"/>
      <c r="I3" s="9"/>
      <c r="J3" s="9"/>
      <c r="S3" s="10"/>
    </row>
    <row r="4" spans="1:30" ht="68.650000000000006" customHeight="1">
      <c r="A4" s="224"/>
      <c r="B4" s="185" t="s">
        <v>10</v>
      </c>
      <c r="C4" s="186"/>
      <c r="D4" s="186"/>
      <c r="E4" s="186"/>
      <c r="F4" s="196" t="s">
        <v>11</v>
      </c>
      <c r="G4" s="198" t="s">
        <v>12</v>
      </c>
      <c r="H4" s="187" t="s">
        <v>13</v>
      </c>
      <c r="I4" s="187" t="s">
        <v>14</v>
      </c>
      <c r="J4" s="198" t="s">
        <v>15</v>
      </c>
      <c r="K4" s="196" t="s">
        <v>16</v>
      </c>
      <c r="L4" s="154" t="s">
        <v>17</v>
      </c>
      <c r="M4" s="132" t="s">
        <v>18</v>
      </c>
      <c r="N4" s="190" t="s">
        <v>19</v>
      </c>
      <c r="O4" s="192" t="s">
        <v>20</v>
      </c>
      <c r="P4" s="190" t="s">
        <v>21</v>
      </c>
      <c r="Q4" s="201"/>
      <c r="R4" s="202"/>
      <c r="S4" s="187" t="s">
        <v>22</v>
      </c>
      <c r="T4" s="23" t="s">
        <v>23</v>
      </c>
      <c r="U4" s="13" t="s">
        <v>24</v>
      </c>
      <c r="V4" s="13" t="s">
        <v>25</v>
      </c>
      <c r="W4" s="12" t="s">
        <v>26</v>
      </c>
      <c r="X4" s="206" t="s">
        <v>27</v>
      </c>
      <c r="Y4" s="201"/>
      <c r="Z4" s="201"/>
      <c r="AA4" s="196" t="s">
        <v>28</v>
      </c>
      <c r="AB4" s="194" t="s">
        <v>29</v>
      </c>
      <c r="AC4" s="187" t="s">
        <v>30</v>
      </c>
      <c r="AD4" s="188" t="s">
        <v>31</v>
      </c>
    </row>
    <row r="5" spans="1:30" ht="16.149999999999999" thickBot="1">
      <c r="A5" s="224"/>
      <c r="B5" s="71" t="s">
        <v>32</v>
      </c>
      <c r="C5" s="180" t="s">
        <v>33</v>
      </c>
      <c r="D5" s="181"/>
      <c r="E5" s="155" t="s">
        <v>34</v>
      </c>
      <c r="F5" s="197"/>
      <c r="G5" s="199"/>
      <c r="H5" s="200"/>
      <c r="I5" s="200"/>
      <c r="J5" s="199"/>
      <c r="K5" s="197"/>
      <c r="L5" s="30">
        <f>+L38+L71</f>
        <v>97.999999999999986</v>
      </c>
      <c r="M5" s="133"/>
      <c r="N5" s="191"/>
      <c r="O5" s="193"/>
      <c r="P5" s="191"/>
      <c r="Q5" s="203"/>
      <c r="R5" s="204"/>
      <c r="S5" s="200"/>
      <c r="T5" s="30">
        <f>+T38+T71</f>
        <v>176</v>
      </c>
      <c r="U5" s="30">
        <f>+U38+U71</f>
        <v>0</v>
      </c>
      <c r="V5" s="30">
        <f>+V38+V71</f>
        <v>176</v>
      </c>
      <c r="W5" s="30">
        <f>+W38+W71</f>
        <v>176</v>
      </c>
      <c r="X5" s="207"/>
      <c r="Y5" s="203"/>
      <c r="Z5" s="203"/>
      <c r="AA5" s="205"/>
      <c r="AB5" s="195"/>
      <c r="AC5" s="181"/>
      <c r="AD5" s="189"/>
    </row>
    <row r="6" spans="1:30" ht="15.75" customHeight="1">
      <c r="A6" s="214" t="s">
        <v>135</v>
      </c>
      <c r="B6" s="225" t="s">
        <v>136</v>
      </c>
      <c r="C6" s="226" t="s">
        <v>75</v>
      </c>
      <c r="D6" s="227"/>
      <c r="E6" s="244">
        <v>6</v>
      </c>
      <c r="F6" s="165" t="s">
        <v>137</v>
      </c>
      <c r="G6" s="27" t="s">
        <v>163</v>
      </c>
      <c r="H6" s="25"/>
      <c r="I6" s="31" t="s">
        <v>40</v>
      </c>
      <c r="J6" s="17"/>
      <c r="K6" s="166" t="s">
        <v>54</v>
      </c>
      <c r="L6" s="22">
        <v>22</v>
      </c>
      <c r="M6" s="159">
        <v>10</v>
      </c>
      <c r="N6" s="160">
        <v>350</v>
      </c>
      <c r="O6" s="20" t="s">
        <v>78</v>
      </c>
      <c r="P6" s="175"/>
      <c r="Q6" s="176"/>
      <c r="R6" s="177"/>
      <c r="S6" s="47">
        <f>IF(OR(N6="",K6=Paramétrage!$C$10,K6=Paramétrage!$C$13,K6=Paramétrage!$C$17,K6=Paramétrage!$C$20,K6=Paramétrage!$C$24,K6=Paramétrage!$C$27,AND(K6&lt;&gt;Paramétrage!$C$9,O6="Mut+ext")),0,ROUNDUP(M6/N6,0))</f>
        <v>0</v>
      </c>
      <c r="T6" s="229">
        <f>IF(OR(K6="",O6="Mut+ext"),0,IF(VLOOKUP(K6,Paramétrage!$C$6:$E$29,2,0)=0,0,IF(N6="","saisir capacité",L6*S6*VLOOKUP(K6,Paramétrage!$C$6:$E$29,2,0))))</f>
        <v>0</v>
      </c>
      <c r="U6" s="230"/>
      <c r="V6" s="231">
        <f t="shared" ref="V6:V25" si="0">IF(OR(K6="",O6="Mut+ext"),0,IF(ISERROR(T6+U6)=TRUE,T6,T6+U6))</f>
        <v>0</v>
      </c>
      <c r="W6" s="48">
        <f>IF(OR(K6="",O6="Mut+ext"),0,IF(ISERROR(U6+T6*VLOOKUP(K6,Paramétrage!$C$6:$E$29,3,0))=TRUE,V6,U6+T6*VLOOKUP(K6,Paramétrage!$C$6:$E$29,3,0)))</f>
        <v>0</v>
      </c>
      <c r="X6" s="178"/>
      <c r="Y6" s="176"/>
      <c r="Z6" s="179"/>
      <c r="AA6" s="32" t="s">
        <v>80</v>
      </c>
      <c r="AB6" s="19"/>
      <c r="AC6" s="33">
        <f>IF(F6="",0,IF(I6="",0,IF(SUMIF($F$6:$F$25,F6,$M$6:$M$25)=0,0,IF(OR(J6="",I6="obligatoire"),AD6/SUMIF($F$6:$F$25,F6,$M$6:$M$25),AD6/(SUMIF($F$6:$F$25,F6,$M$6:$M$25)/J6)))))</f>
        <v>2.9333333333333331</v>
      </c>
      <c r="AD6" s="232">
        <f t="shared" ref="AD6:AD25" si="1">L6*M6</f>
        <v>220</v>
      </c>
    </row>
    <row r="7" spans="1:30" ht="15.75" customHeight="1">
      <c r="A7" s="215"/>
      <c r="B7" s="225"/>
      <c r="C7" s="233"/>
      <c r="D7" s="234"/>
      <c r="E7" s="244"/>
      <c r="F7" s="165" t="s">
        <v>139</v>
      </c>
      <c r="G7" s="27" t="s">
        <v>82</v>
      </c>
      <c r="H7" s="25"/>
      <c r="I7" s="31" t="s">
        <v>40</v>
      </c>
      <c r="J7" s="17"/>
      <c r="K7" s="166" t="s">
        <v>41</v>
      </c>
      <c r="L7" s="22">
        <v>12</v>
      </c>
      <c r="M7" s="159">
        <v>10</v>
      </c>
      <c r="N7" s="160">
        <v>25</v>
      </c>
      <c r="O7" s="18"/>
      <c r="P7" s="175"/>
      <c r="Q7" s="176"/>
      <c r="R7" s="177"/>
      <c r="S7" s="47">
        <f>IF(OR(N7="",K7=Paramétrage!$C$10,K7=Paramétrage!$C$13,K7=Paramétrage!$C$17,K7=Paramétrage!$C$20,K7=Paramétrage!$C$24,K7=Paramétrage!$C$27,AND(K7&lt;&gt;Paramétrage!$C$9,O7="Mut+ext")),0,ROUNDUP(M7/N7,0))</f>
        <v>1</v>
      </c>
      <c r="T7" s="229">
        <f>IF(OR(K7="",O7="Mut+ext"),0,IF(VLOOKUP(K7,Paramétrage!$C$6:$E$29,2,0)=0,0,IF(N7="","saisir capacité",L7*S7*VLOOKUP(K7,Paramétrage!$C$6:$E$29,2,0))))</f>
        <v>12</v>
      </c>
      <c r="U7" s="230"/>
      <c r="V7" s="231">
        <f t="shared" si="0"/>
        <v>12</v>
      </c>
      <c r="W7" s="48">
        <f>IF(OR(K7="",O7="Mut+ext"),0,IF(ISERROR(U7+T7*VLOOKUP(K7,Paramétrage!$C$6:$E$29,3,0))=TRUE,V7,U7+T7*VLOOKUP(K7,Paramétrage!$C$6:$E$29,3,0)))</f>
        <v>12</v>
      </c>
      <c r="X7" s="178"/>
      <c r="Y7" s="176"/>
      <c r="Z7" s="179"/>
      <c r="AA7" s="152" t="s">
        <v>83</v>
      </c>
      <c r="AB7" s="19"/>
      <c r="AC7" s="33">
        <f>IF(F7="",0,IF(I7="",0,IF(SUMIF($F$6:$F$25,F7,$M$6:$M$25)=0,0,IF(OR(J7="",I7="obligatoire"),AD7/SUMIF($F$6:$F$25,F7,$M$6:$M$25),AD7/(SUMIF($F$6:$F$25,F7,$M$6:$M$25)/J7)))))</f>
        <v>1.6</v>
      </c>
      <c r="AD7" s="235">
        <f t="shared" si="1"/>
        <v>120</v>
      </c>
    </row>
    <row r="8" spans="1:30" ht="15.75" customHeight="1">
      <c r="A8" s="215"/>
      <c r="B8" s="225"/>
      <c r="C8" s="233"/>
      <c r="D8" s="234"/>
      <c r="E8" s="244"/>
      <c r="F8" s="165" t="s">
        <v>140</v>
      </c>
      <c r="G8" s="27" t="s">
        <v>141</v>
      </c>
      <c r="H8" s="25"/>
      <c r="I8" s="31" t="s">
        <v>60</v>
      </c>
      <c r="J8" s="17"/>
      <c r="K8" s="166" t="s">
        <v>41</v>
      </c>
      <c r="L8" s="22">
        <v>10</v>
      </c>
      <c r="M8" s="159">
        <v>10</v>
      </c>
      <c r="N8" s="160">
        <v>25</v>
      </c>
      <c r="O8" s="18"/>
      <c r="P8" s="175"/>
      <c r="Q8" s="176"/>
      <c r="R8" s="177"/>
      <c r="S8" s="47">
        <f>IF(OR(N8="",K8=Paramétrage!$C$10,K8=Paramétrage!$C$13,K8=Paramétrage!$C$17,K8=Paramétrage!$C$20,K8=Paramétrage!$C$24,K8=Paramétrage!$C$27,AND(K8&lt;&gt;Paramétrage!$C$9,O8="Mut+ext")),0,ROUNDUP(M8/N8,0))</f>
        <v>1</v>
      </c>
      <c r="T8" s="229">
        <f>IF(OR(K8="",O8="Mut+ext"),0,IF(VLOOKUP(K8,Paramétrage!$C$6:$E$29,2,0)=0,0,IF(N8="","saisir capacité",L8*S8*VLOOKUP(K8,Paramétrage!$C$6:$E$29,2,0))))</f>
        <v>10</v>
      </c>
      <c r="U8" s="230"/>
      <c r="V8" s="231">
        <f t="shared" si="0"/>
        <v>10</v>
      </c>
      <c r="W8" s="48">
        <f>IF(OR(K8="",O8="Mut+ext"),0,IF(ISERROR(U8+T8*VLOOKUP(K8,Paramétrage!$C$6:$E$29,3,0))=TRUE,V8,U8+T8*VLOOKUP(K8,Paramétrage!$C$6:$E$29,3,0)))</f>
        <v>10</v>
      </c>
      <c r="X8" s="178"/>
      <c r="Y8" s="176"/>
      <c r="Z8" s="179"/>
      <c r="AA8" s="152" t="s">
        <v>86</v>
      </c>
      <c r="AB8" s="19"/>
      <c r="AC8" s="33">
        <f>IF(F8="",0,IF(I8="",0,IF(SUMIF($F$6:$F$25,F8,$M$6:$M$25)=0,0,IF(OR(J8="",I8="obligatoire"),AD8/SUMIF($F$6:$F$25,F8,$M$6:$M$25),AD8/(SUMIF($F$6:$F$25,F8,$M$6:$M$25)/J8)))))</f>
        <v>1.3333333333333333</v>
      </c>
      <c r="AD8" s="235">
        <f t="shared" ref="AD8:AD17" si="2">L8*M8</f>
        <v>100</v>
      </c>
    </row>
    <row r="9" spans="1:30" ht="15.75" customHeight="1">
      <c r="A9" s="215"/>
      <c r="B9" s="225"/>
      <c r="C9" s="233"/>
      <c r="D9" s="234"/>
      <c r="E9" s="244"/>
      <c r="F9" s="165" t="s">
        <v>142</v>
      </c>
      <c r="G9" s="27" t="s">
        <v>88</v>
      </c>
      <c r="H9" s="25"/>
      <c r="I9" s="31" t="s">
        <v>60</v>
      </c>
      <c r="J9" s="17"/>
      <c r="K9" s="166" t="s">
        <v>41</v>
      </c>
      <c r="L9" s="22">
        <v>10</v>
      </c>
      <c r="M9" s="159">
        <v>10</v>
      </c>
      <c r="N9" s="160">
        <v>25</v>
      </c>
      <c r="O9" s="18"/>
      <c r="P9" s="163"/>
      <c r="Q9" s="152"/>
      <c r="R9" s="164"/>
      <c r="S9" s="47"/>
      <c r="T9" s="229"/>
      <c r="U9" s="230"/>
      <c r="V9" s="231"/>
      <c r="W9" s="48"/>
      <c r="X9" s="161"/>
      <c r="Y9" s="152"/>
      <c r="Z9" s="162"/>
      <c r="AA9" s="152"/>
      <c r="AB9" s="19"/>
      <c r="AC9" s="33"/>
      <c r="AD9" s="235"/>
    </row>
    <row r="10" spans="1:30">
      <c r="A10" s="215"/>
      <c r="B10" s="225"/>
      <c r="C10" s="233"/>
      <c r="D10" s="234"/>
      <c r="E10" s="244"/>
      <c r="F10" s="165"/>
      <c r="G10" s="27"/>
      <c r="H10" s="25"/>
      <c r="I10" s="31"/>
      <c r="J10" s="17"/>
      <c r="K10" s="166"/>
      <c r="L10" s="22"/>
      <c r="M10" s="159"/>
      <c r="N10" s="160"/>
      <c r="O10" s="18"/>
      <c r="P10" s="175"/>
      <c r="Q10" s="176"/>
      <c r="R10" s="177"/>
      <c r="S10" s="47">
        <f>IF(OR(N10="",K10=Paramétrage!$C$10,K10=Paramétrage!$C$13,K10=Paramétrage!$C$17,K10=Paramétrage!$C$20,K10=Paramétrage!$C$24,K10=Paramétrage!$C$27,AND(K10&lt;&gt;Paramétrage!$C$9,O10="Mut+ext")),0,ROUNDUP(M10/N10,0))</f>
        <v>0</v>
      </c>
      <c r="T10" s="229">
        <f>IF(OR(K10="",O10="Mut+ext"),0,IF(VLOOKUP(K10,Paramétrage!$C$6:$E$29,2,0)=0,0,IF(N10="","saisir capacité",L10*S10*VLOOKUP(K10,Paramétrage!$C$6:$E$29,2,0))))</f>
        <v>0</v>
      </c>
      <c r="U10" s="230"/>
      <c r="V10" s="231">
        <f t="shared" ref="V10:V17" si="3">IF(OR(K10="",O10="Mut+ext"),0,IF(ISERROR(T10+U10)=TRUE,T10,T10+U10))</f>
        <v>0</v>
      </c>
      <c r="W10" s="48">
        <f>IF(OR(K10="",O10="Mut+ext"),0,IF(ISERROR(U10+T10*VLOOKUP(K10,Paramétrage!$C$6:$E$29,3,0))=TRUE,V10,U10+T10*VLOOKUP(K10,Paramétrage!$C$6:$E$29,3,0)))</f>
        <v>0</v>
      </c>
      <c r="X10" s="178"/>
      <c r="Y10" s="176"/>
      <c r="Z10" s="179"/>
      <c r="AA10" s="152"/>
      <c r="AB10" s="19"/>
      <c r="AC10" s="33">
        <f>IF(F10="",0,IF(I10="",0,IF(SUMIF($F$6:$F$25,F10,$M$6:$M$25)=0,0,IF(OR(J10="",I10="obligatoire"),AD10/SUMIF($F$6:$F$25,F10,$M$6:$M$25),AD10/(SUMIF($F$6:$F$25,F10,$M$6:$M$25)/J10)))))</f>
        <v>0</v>
      </c>
      <c r="AD10" s="235">
        <f t="shared" si="2"/>
        <v>0</v>
      </c>
    </row>
    <row r="11" spans="1:30">
      <c r="A11" s="215"/>
      <c r="B11" s="225"/>
      <c r="C11" s="233"/>
      <c r="D11" s="234"/>
      <c r="E11" s="244"/>
      <c r="F11" s="165" t="s">
        <v>137</v>
      </c>
      <c r="G11" s="27" t="s">
        <v>164</v>
      </c>
      <c r="H11" s="25"/>
      <c r="I11" s="31" t="s">
        <v>40</v>
      </c>
      <c r="J11" s="17"/>
      <c r="K11" s="166" t="s">
        <v>54</v>
      </c>
      <c r="L11" s="22">
        <v>22</v>
      </c>
      <c r="M11" s="159">
        <v>50</v>
      </c>
      <c r="N11" s="160">
        <v>350</v>
      </c>
      <c r="O11" s="18" t="s">
        <v>78</v>
      </c>
      <c r="P11" s="175"/>
      <c r="Q11" s="176"/>
      <c r="R11" s="177"/>
      <c r="S11" s="47">
        <f>IF(OR(N11="",K11=Paramétrage!$C$10,K11=Paramétrage!$C$13,K11=Paramétrage!$C$17,K11=Paramétrage!$C$20,K11=Paramétrage!$C$24,K11=Paramétrage!$C$27,AND(K11&lt;&gt;Paramétrage!$C$9,O11="Mut+ext")),0,ROUNDUP(M11/N11,0))</f>
        <v>0</v>
      </c>
      <c r="T11" s="229">
        <f>IF(OR(K11="",O11="Mut+ext"),0,IF(VLOOKUP(K11,Paramétrage!$C$6:$E$29,2,0)=0,0,IF(N11="","saisir capacité",L11*S11*VLOOKUP(K11,Paramétrage!$C$6:$E$29,2,0))))</f>
        <v>0</v>
      </c>
      <c r="U11" s="230"/>
      <c r="V11" s="231">
        <f t="shared" si="3"/>
        <v>0</v>
      </c>
      <c r="W11" s="48">
        <f>IF(OR(K11="",O11="Mut+ext"),0,IF(ISERROR(U11+T11*VLOOKUP(K11,Paramétrage!$C$6:$E$29,3,0))=TRUE,V11,U11+T11*VLOOKUP(K11,Paramétrage!$C$6:$E$29,3,0)))</f>
        <v>0</v>
      </c>
      <c r="X11" s="178"/>
      <c r="Y11" s="176"/>
      <c r="Z11" s="179"/>
      <c r="AA11" s="152" t="s">
        <v>80</v>
      </c>
      <c r="AB11" s="19"/>
      <c r="AC11" s="33">
        <f>IF(F11="",0,IF(I11="",0,IF(SUMIF($F$6:$F$25,F11,$M$6:$M$25)=0,0,IF(OR(J11="",I11="obligatoire"),AD11/SUMIF($F$6:$F$25,F11,$M$6:$M$25),AD11/(SUMIF($F$6:$F$25,F11,$M$6:$M$25)/J11)))))</f>
        <v>14.666666666666666</v>
      </c>
      <c r="AD11" s="235">
        <f t="shared" si="2"/>
        <v>1100</v>
      </c>
    </row>
    <row r="12" spans="1:30">
      <c r="A12" s="215"/>
      <c r="B12" s="225"/>
      <c r="C12" s="233"/>
      <c r="D12" s="234"/>
      <c r="E12" s="244"/>
      <c r="F12" s="165" t="s">
        <v>139</v>
      </c>
      <c r="G12" s="27" t="s">
        <v>90</v>
      </c>
      <c r="H12" s="25"/>
      <c r="I12" s="31" t="s">
        <v>40</v>
      </c>
      <c r="J12" s="17"/>
      <c r="K12" s="166" t="s">
        <v>41</v>
      </c>
      <c r="L12" s="22">
        <v>12</v>
      </c>
      <c r="M12" s="159">
        <v>50</v>
      </c>
      <c r="N12" s="160">
        <v>25</v>
      </c>
      <c r="O12" s="18"/>
      <c r="P12" s="175"/>
      <c r="Q12" s="176"/>
      <c r="R12" s="177"/>
      <c r="S12" s="47">
        <f>IF(OR(N12="",K12=Paramétrage!$C$10,K12=Paramétrage!$C$13,K12=Paramétrage!$C$17,K12=Paramétrage!$C$20,K12=Paramétrage!$C$24,K12=Paramétrage!$C$27,AND(K12&lt;&gt;Paramétrage!$C$9,O12="Mut+ext")),0,ROUNDUP(M12/N12,0))</f>
        <v>2</v>
      </c>
      <c r="T12" s="229">
        <f>IF(OR(K12="",O12="Mut+ext"),0,IF(VLOOKUP(K12,Paramétrage!$C$6:$E$29,2,0)=0,0,IF(N12="","saisir capacité",L12*S12*VLOOKUP(K12,Paramétrage!$C$6:$E$29,2,0))))</f>
        <v>24</v>
      </c>
      <c r="U12" s="230"/>
      <c r="V12" s="231">
        <f t="shared" si="3"/>
        <v>24</v>
      </c>
      <c r="W12" s="48">
        <f>IF(OR(K12="",O12="Mut+ext"),0,IF(ISERROR(U12+T12*VLOOKUP(K12,Paramétrage!$C$6:$E$29,3,0))=TRUE,V12,U12+T12*VLOOKUP(K12,Paramétrage!$C$6:$E$29,3,0)))</f>
        <v>24</v>
      </c>
      <c r="X12" s="178"/>
      <c r="Y12" s="176"/>
      <c r="Z12" s="179"/>
      <c r="AA12" s="152" t="s">
        <v>83</v>
      </c>
      <c r="AB12" s="19"/>
      <c r="AC12" s="33">
        <f>IF(F12="",0,IF(I12="",0,IF(SUMIF($F$6:$F$25,F12,$M$6:$M$25)=0,0,IF(OR(J12="",I12="obligatoire"),AD12/SUMIF($F$6:$F$25,F12,$M$6:$M$25),AD12/(SUMIF($F$6:$F$25,F12,$M$6:$M$25)/J12)))))</f>
        <v>8</v>
      </c>
      <c r="AD12" s="235">
        <f t="shared" si="2"/>
        <v>600</v>
      </c>
    </row>
    <row r="13" spans="1:30">
      <c r="A13" s="215"/>
      <c r="B13" s="225"/>
      <c r="C13" s="233"/>
      <c r="D13" s="234"/>
      <c r="E13" s="244"/>
      <c r="F13" s="165" t="s">
        <v>140</v>
      </c>
      <c r="G13" s="27" t="s">
        <v>144</v>
      </c>
      <c r="H13" s="25"/>
      <c r="I13" s="31" t="s">
        <v>60</v>
      </c>
      <c r="J13" s="17"/>
      <c r="K13" s="166" t="s">
        <v>41</v>
      </c>
      <c r="L13" s="22">
        <v>10</v>
      </c>
      <c r="M13" s="159">
        <v>50</v>
      </c>
      <c r="N13" s="160">
        <v>25</v>
      </c>
      <c r="O13" s="18"/>
      <c r="P13" s="175"/>
      <c r="Q13" s="176"/>
      <c r="R13" s="177"/>
      <c r="S13" s="47">
        <f>IF(OR(N13="",K13=Paramétrage!$C$10,K13=Paramétrage!$C$13,K13=Paramétrage!$C$17,K13=Paramétrage!$C$20,K13=Paramétrage!$C$24,K13=Paramétrage!$C$27,AND(K13&lt;&gt;Paramétrage!$C$9,O13="Mut+ext")),0,ROUNDUP(M13/N13,0))</f>
        <v>2</v>
      </c>
      <c r="T13" s="229">
        <f>IF(OR(K13="",O13="Mut+ext"),0,IF(VLOOKUP(K13,Paramétrage!$C$6:$E$29,2,0)=0,0,IF(N13="","saisir capacité",L13*S13*VLOOKUP(K13,Paramétrage!$C$6:$E$29,2,0))))</f>
        <v>20</v>
      </c>
      <c r="U13" s="230"/>
      <c r="V13" s="231">
        <f t="shared" si="3"/>
        <v>20</v>
      </c>
      <c r="W13" s="48">
        <f>IF(OR(K13="",O13="Mut+ext"),0,IF(ISERROR(U13+T13*VLOOKUP(K13,Paramétrage!$C$6:$E$29,3,0))=TRUE,V13,U13+T13*VLOOKUP(K13,Paramétrage!$C$6:$E$29,3,0)))</f>
        <v>20</v>
      </c>
      <c r="X13" s="178"/>
      <c r="Y13" s="176"/>
      <c r="Z13" s="179"/>
      <c r="AA13" s="152" t="s">
        <v>86</v>
      </c>
      <c r="AB13" s="19"/>
      <c r="AC13" s="33">
        <f>IF(F13="",0,IF(I13="",0,IF(SUMIF($F$6:$F$25,F13,$M$6:$M$25)=0,0,IF(OR(J13="",I13="obligatoire"),AD13/SUMIF($F$6:$F$25,F13,$M$6:$M$25),AD13/(SUMIF($F$6:$F$25,F13,$M$6:$M$25)/J13)))))</f>
        <v>6.666666666666667</v>
      </c>
      <c r="AD13" s="235">
        <f t="shared" si="2"/>
        <v>500</v>
      </c>
    </row>
    <row r="14" spans="1:30">
      <c r="A14" s="215"/>
      <c r="B14" s="225"/>
      <c r="C14" s="233"/>
      <c r="D14" s="234"/>
      <c r="E14" s="244"/>
      <c r="F14" s="165" t="s">
        <v>142</v>
      </c>
      <c r="G14" s="27" t="s">
        <v>92</v>
      </c>
      <c r="H14" s="25"/>
      <c r="I14" s="31" t="s">
        <v>60</v>
      </c>
      <c r="J14" s="17"/>
      <c r="K14" s="166" t="s">
        <v>41</v>
      </c>
      <c r="L14" s="22">
        <v>10</v>
      </c>
      <c r="M14" s="159">
        <v>50</v>
      </c>
      <c r="N14" s="160">
        <v>25</v>
      </c>
      <c r="O14" s="18"/>
      <c r="P14" s="163"/>
      <c r="Q14" s="152"/>
      <c r="R14" s="164"/>
      <c r="S14" s="47"/>
      <c r="T14" s="229"/>
      <c r="U14" s="230"/>
      <c r="V14" s="231"/>
      <c r="W14" s="48"/>
      <c r="X14" s="161"/>
      <c r="Y14" s="152"/>
      <c r="Z14" s="162"/>
      <c r="AA14" s="152"/>
      <c r="AB14" s="19"/>
      <c r="AC14" s="33"/>
      <c r="AD14" s="235"/>
    </row>
    <row r="15" spans="1:30">
      <c r="A15" s="215"/>
      <c r="B15" s="225"/>
      <c r="C15" s="233"/>
      <c r="D15" s="234"/>
      <c r="E15" s="244"/>
      <c r="F15" s="165"/>
      <c r="G15" s="27"/>
      <c r="H15" s="25"/>
      <c r="I15" s="31"/>
      <c r="J15" s="17"/>
      <c r="K15" s="166"/>
      <c r="L15" s="22"/>
      <c r="M15" s="159"/>
      <c r="N15" s="160"/>
      <c r="O15" s="18"/>
      <c r="P15" s="175"/>
      <c r="Q15" s="176"/>
      <c r="R15" s="177"/>
      <c r="S15" s="47">
        <f>IF(OR(N15="",K15=Paramétrage!$C$10,K15=Paramétrage!$C$13,K15=Paramétrage!$C$17,K15=Paramétrage!$C$20,K15=Paramétrage!$C$24,K15=Paramétrage!$C$27,AND(K15&lt;&gt;Paramétrage!$C$9,O15="Mut+ext")),0,ROUNDUP(M15/N15,0))</f>
        <v>0</v>
      </c>
      <c r="T15" s="229">
        <f>IF(OR(K15="",O15="Mut+ext"),0,IF(VLOOKUP(K15,Paramétrage!$C$6:$E$29,2,0)=0,0,IF(N15="","saisir capacité",L15*S15*VLOOKUP(K15,Paramétrage!$C$6:$E$29,2,0))))</f>
        <v>0</v>
      </c>
      <c r="U15" s="230"/>
      <c r="V15" s="231">
        <f t="shared" si="3"/>
        <v>0</v>
      </c>
      <c r="W15" s="48">
        <f>IF(OR(K15="",O15="Mut+ext"),0,IF(ISERROR(U15+T15*VLOOKUP(K15,Paramétrage!$C$6:$E$29,3,0))=TRUE,V15,U15+T15*VLOOKUP(K15,Paramétrage!$C$6:$E$29,3,0)))</f>
        <v>0</v>
      </c>
      <c r="X15" s="178"/>
      <c r="Y15" s="176"/>
      <c r="Z15" s="179"/>
      <c r="AA15" s="152"/>
      <c r="AB15" s="19"/>
      <c r="AC15" s="33">
        <f>IF(F15="",0,IF(I15="",0,IF(SUMIF($F$6:$F$25,F15,$M$6:$M$25)=0,0,IF(OR(J15="",I15="obligatoire"),AD15/SUMIF($F$6:$F$25,F15,$M$6:$M$25),AD15/(SUMIF($F$6:$F$25,F15,$M$6:$M$25)/J15)))))</f>
        <v>0</v>
      </c>
      <c r="AD15" s="235">
        <f t="shared" si="2"/>
        <v>0</v>
      </c>
    </row>
    <row r="16" spans="1:30">
      <c r="A16" s="215"/>
      <c r="B16" s="225"/>
      <c r="C16" s="233"/>
      <c r="D16" s="234"/>
      <c r="E16" s="244"/>
      <c r="F16" s="165" t="s">
        <v>137</v>
      </c>
      <c r="G16" s="27" t="s">
        <v>165</v>
      </c>
      <c r="H16" s="25"/>
      <c r="I16" s="31" t="s">
        <v>40</v>
      </c>
      <c r="J16" s="17"/>
      <c r="K16" s="166" t="s">
        <v>54</v>
      </c>
      <c r="L16" s="22">
        <v>22</v>
      </c>
      <c r="M16" s="159">
        <v>15</v>
      </c>
      <c r="N16" s="160">
        <v>350</v>
      </c>
      <c r="O16" s="18" t="s">
        <v>78</v>
      </c>
      <c r="P16" s="175"/>
      <c r="Q16" s="176"/>
      <c r="R16" s="177"/>
      <c r="S16" s="47">
        <f>IF(OR(N16="",K16=Paramétrage!$C$10,K16=Paramétrage!$C$13,K16=Paramétrage!$C$17,K16=Paramétrage!$C$20,K16=Paramétrage!$C$24,K16=Paramétrage!$C$27,AND(K16&lt;&gt;Paramétrage!$C$9,O16="Mut+ext")),0,ROUNDUP(M16/N16,0))</f>
        <v>0</v>
      </c>
      <c r="T16" s="229">
        <f>IF(OR(K16="",O16="Mut+ext"),0,IF(VLOOKUP(K16,Paramétrage!$C$6:$E$29,2,0)=0,0,IF(N16="","saisir capacité",L16*S16*VLOOKUP(K16,Paramétrage!$C$6:$E$29,2,0))))</f>
        <v>0</v>
      </c>
      <c r="U16" s="230"/>
      <c r="V16" s="231">
        <f t="shared" si="3"/>
        <v>0</v>
      </c>
      <c r="W16" s="48">
        <f>IF(OR(K16="",O16="Mut+ext"),0,IF(ISERROR(U16+T16*VLOOKUP(K16,Paramétrage!$C$6:$E$29,3,0))=TRUE,V16,U16+T16*VLOOKUP(K16,Paramétrage!$C$6:$E$29,3,0)))</f>
        <v>0</v>
      </c>
      <c r="X16" s="178"/>
      <c r="Y16" s="176"/>
      <c r="Z16" s="179"/>
      <c r="AA16" s="152" t="s">
        <v>80</v>
      </c>
      <c r="AB16" s="19"/>
      <c r="AC16" s="33">
        <f>IF(F16="",0,IF(I16="",0,IF(SUMIF($F$6:$F$25,F16,$M$6:$M$25)=0,0,IF(OR(J16="",I16="obligatoire"),AD16/SUMIF($F$6:$F$25,F16,$M$6:$M$25),AD16/(SUMIF($F$6:$F$25,F16,$M$6:$M$25)/J16)))))</f>
        <v>4.4000000000000004</v>
      </c>
      <c r="AD16" s="235">
        <f t="shared" si="2"/>
        <v>330</v>
      </c>
    </row>
    <row r="17" spans="1:30">
      <c r="A17" s="215"/>
      <c r="B17" s="225"/>
      <c r="C17" s="233"/>
      <c r="D17" s="234"/>
      <c r="E17" s="244"/>
      <c r="F17" s="165" t="s">
        <v>139</v>
      </c>
      <c r="G17" s="27" t="s">
        <v>94</v>
      </c>
      <c r="H17" s="25"/>
      <c r="I17" s="31" t="s">
        <v>40</v>
      </c>
      <c r="J17" s="17"/>
      <c r="K17" s="166" t="s">
        <v>41</v>
      </c>
      <c r="L17" s="22">
        <v>12</v>
      </c>
      <c r="M17" s="159">
        <v>15</v>
      </c>
      <c r="N17" s="160">
        <v>25</v>
      </c>
      <c r="O17" s="18"/>
      <c r="P17" s="175"/>
      <c r="Q17" s="176"/>
      <c r="R17" s="177"/>
      <c r="S17" s="47">
        <f>IF(OR(N17="",K17=Paramétrage!$C$10,K17=Paramétrage!$C$13,K17=Paramétrage!$C$17,K17=Paramétrage!$C$20,K17=Paramétrage!$C$24,K17=Paramétrage!$C$27,AND(K17&lt;&gt;Paramétrage!$C$9,O17="Mut+ext")),0,ROUNDUP(M17/N17,0))</f>
        <v>1</v>
      </c>
      <c r="T17" s="229">
        <f>IF(OR(K17="",O17="Mut+ext"),0,IF(VLOOKUP(K17,Paramétrage!$C$6:$E$29,2,0)=0,0,IF(N17="","saisir capacité",L17*S17*VLOOKUP(K17,Paramétrage!$C$6:$E$29,2,0))))</f>
        <v>12</v>
      </c>
      <c r="U17" s="230"/>
      <c r="V17" s="231">
        <f t="shared" si="3"/>
        <v>12</v>
      </c>
      <c r="W17" s="48">
        <f>IF(OR(K17="",O17="Mut+ext"),0,IF(ISERROR(U17+T17*VLOOKUP(K17,Paramétrage!$C$6:$E$29,3,0))=TRUE,V17,U17+T17*VLOOKUP(K17,Paramétrage!$C$6:$E$29,3,0)))</f>
        <v>12</v>
      </c>
      <c r="X17" s="178"/>
      <c r="Y17" s="176"/>
      <c r="Z17" s="179"/>
      <c r="AA17" s="152" t="s">
        <v>83</v>
      </c>
      <c r="AB17" s="19"/>
      <c r="AC17" s="33">
        <f>IF(F17="",0,IF(I17="",0,IF(SUMIF($F$6:$F$25,F17,$M$6:$M$25)=0,0,IF(OR(J17="",I17="obligatoire"),AD17/SUMIF($F$6:$F$25,F17,$M$6:$M$25),AD17/(SUMIF($F$6:$F$25,F17,$M$6:$M$25)/J17)))))</f>
        <v>2.4</v>
      </c>
      <c r="AD17" s="235">
        <f t="shared" si="2"/>
        <v>180</v>
      </c>
    </row>
    <row r="18" spans="1:30" ht="15.75" customHeight="1">
      <c r="A18" s="215"/>
      <c r="B18" s="225"/>
      <c r="C18" s="233"/>
      <c r="D18" s="234"/>
      <c r="E18" s="244"/>
      <c r="F18" s="165" t="s">
        <v>140</v>
      </c>
      <c r="G18" s="27" t="s">
        <v>146</v>
      </c>
      <c r="H18" s="25"/>
      <c r="I18" s="31" t="s">
        <v>60</v>
      </c>
      <c r="J18" s="17"/>
      <c r="K18" s="166" t="s">
        <v>41</v>
      </c>
      <c r="L18" s="22">
        <v>10</v>
      </c>
      <c r="M18" s="159">
        <v>15</v>
      </c>
      <c r="N18" s="160">
        <v>25</v>
      </c>
      <c r="O18" s="18"/>
      <c r="P18" s="175"/>
      <c r="Q18" s="176"/>
      <c r="R18" s="177"/>
      <c r="S18" s="47">
        <f>IF(OR(N18="",K18=Paramétrage!$C$10,K18=Paramétrage!$C$13,K18=Paramétrage!$C$17,K18=Paramétrage!$C$20,K18=Paramétrage!$C$24,K18=Paramétrage!$C$27,AND(K18&lt;&gt;Paramétrage!$C$9,O18="Mut+ext")),0,ROUNDUP(M18/N18,0))</f>
        <v>1</v>
      </c>
      <c r="T18" s="229">
        <f>IF(OR(K18="",O18="Mut+ext"),0,IF(VLOOKUP(K18,Paramétrage!$C$6:$E$29,2,0)=0,0,IF(N18="","saisir capacité",L18*S18*VLOOKUP(K18,Paramétrage!$C$6:$E$29,2,0))))</f>
        <v>10</v>
      </c>
      <c r="U18" s="230"/>
      <c r="V18" s="231">
        <f t="shared" si="0"/>
        <v>10</v>
      </c>
      <c r="W18" s="48">
        <f>IF(OR(K18="",O18="Mut+ext"),0,IF(ISERROR(U18+T18*VLOOKUP(K18,Paramétrage!$C$6:$E$29,3,0))=TRUE,V18,U18+T18*VLOOKUP(K18,Paramétrage!$C$6:$E$29,3,0)))</f>
        <v>10</v>
      </c>
      <c r="X18" s="178"/>
      <c r="Y18" s="176"/>
      <c r="Z18" s="179"/>
      <c r="AA18" s="152" t="s">
        <v>86</v>
      </c>
      <c r="AB18" s="19"/>
      <c r="AC18" s="33">
        <f>IF(F18="",0,IF(I18="",0,IF(SUMIF($F$6:$F$25,F18,$M$6:$M$25)=0,0,IF(OR(J18="",I18="obligatoire"),AD18/SUMIF($F$6:$F$25,F18,$M$6:$M$25),AD18/(SUMIF($F$6:$F$25,F18,$M$6:$M$25)/J18)))))</f>
        <v>2</v>
      </c>
      <c r="AD18" s="235">
        <f t="shared" si="1"/>
        <v>150</v>
      </c>
    </row>
    <row r="19" spans="1:30" ht="15.75" customHeight="1">
      <c r="A19" s="215"/>
      <c r="B19" s="225"/>
      <c r="C19" s="233"/>
      <c r="D19" s="234"/>
      <c r="E19" s="244"/>
      <c r="F19" s="165" t="s">
        <v>142</v>
      </c>
      <c r="G19" s="27" t="s">
        <v>98</v>
      </c>
      <c r="H19" s="25"/>
      <c r="I19" s="31" t="s">
        <v>60</v>
      </c>
      <c r="J19" s="17"/>
      <c r="K19" s="166" t="s">
        <v>41</v>
      </c>
      <c r="L19" s="22">
        <v>10</v>
      </c>
      <c r="M19" s="159">
        <v>15</v>
      </c>
      <c r="N19" s="160">
        <v>25</v>
      </c>
      <c r="O19" s="18"/>
      <c r="P19" s="163"/>
      <c r="Q19" s="152"/>
      <c r="R19" s="164"/>
      <c r="S19" s="47"/>
      <c r="T19" s="229"/>
      <c r="U19" s="230"/>
      <c r="V19" s="231"/>
      <c r="W19" s="48"/>
      <c r="X19" s="161"/>
      <c r="Y19" s="152"/>
      <c r="Z19" s="162"/>
      <c r="AA19" s="152"/>
      <c r="AB19" s="19"/>
      <c r="AC19" s="33"/>
      <c r="AD19" s="235"/>
    </row>
    <row r="20" spans="1:30" ht="15.75" customHeight="1">
      <c r="A20" s="215"/>
      <c r="B20" s="225"/>
      <c r="C20" s="233"/>
      <c r="D20" s="234"/>
      <c r="E20" s="244"/>
      <c r="F20" s="165"/>
      <c r="G20" s="27"/>
      <c r="H20" s="25"/>
      <c r="I20" s="31"/>
      <c r="J20" s="17"/>
      <c r="K20" s="166"/>
      <c r="L20" s="21"/>
      <c r="M20" s="236"/>
      <c r="N20" s="160"/>
      <c r="O20" s="18"/>
      <c r="P20" s="175"/>
      <c r="Q20" s="176"/>
      <c r="R20" s="177"/>
      <c r="S20" s="47">
        <f>IF(OR(N20="",K20=Paramétrage!$C$10,K20=Paramétrage!$C$13,K20=Paramétrage!$C$17,K20=Paramétrage!$C$20,K20=Paramétrage!$C$24,K20=Paramétrage!$C$27,AND(K20&lt;&gt;Paramétrage!$C$9,O20="Mut+ext")),0,ROUNDUP(M20/N20,0))</f>
        <v>0</v>
      </c>
      <c r="T20" s="229">
        <f>IF(OR(K20="",O20="Mut+ext"),0,IF(VLOOKUP(K20,Paramétrage!$C$6:$E$29,2,0)=0,0,IF(N20="","saisir capacité",L20*S20*VLOOKUP(K20,Paramétrage!$C$6:$E$29,2,0))))</f>
        <v>0</v>
      </c>
      <c r="U20" s="230"/>
      <c r="V20" s="231">
        <f t="shared" si="0"/>
        <v>0</v>
      </c>
      <c r="W20" s="48">
        <f>IF(OR(K20="",O20="Mut+ext"),0,IF(ISERROR(U20+T20*VLOOKUP(K20,Paramétrage!$C$6:$E$29,3,0))=TRUE,V20,U20+T20*VLOOKUP(K20,Paramétrage!$C$6:$E$29,3,0)))</f>
        <v>0</v>
      </c>
      <c r="X20" s="178"/>
      <c r="Y20" s="176"/>
      <c r="Z20" s="179"/>
      <c r="AA20" s="152"/>
      <c r="AB20" s="19"/>
      <c r="AC20" s="33">
        <f t="shared" ref="AC20:AC25" si="4">IF(F20="",0,IF(I20="",0,IF(SUMIF($F$6:$F$25,F20,$M$6:$M$25)=0,0,IF(OR(J20="",I20="obligatoire"),AD20/SUMIF($F$6:$F$25,F20,$M$6:$M$25),AD20/(SUMIF($F$6:$F$25,F20,$M$6:$M$25)/J20)))))</f>
        <v>0</v>
      </c>
      <c r="AD20" s="235">
        <f t="shared" si="1"/>
        <v>0</v>
      </c>
    </row>
    <row r="21" spans="1:30" ht="15.75" customHeight="1">
      <c r="A21" s="215"/>
      <c r="B21" s="225"/>
      <c r="C21" s="233"/>
      <c r="D21" s="234"/>
      <c r="E21" s="244"/>
      <c r="F21" s="165" t="s">
        <v>147</v>
      </c>
      <c r="G21" s="27" t="s">
        <v>112</v>
      </c>
      <c r="H21" s="25"/>
      <c r="I21" s="31" t="s">
        <v>40</v>
      </c>
      <c r="J21" s="17">
        <v>1</v>
      </c>
      <c r="K21" s="166" t="s">
        <v>54</v>
      </c>
      <c r="L21" s="22">
        <v>10</v>
      </c>
      <c r="M21" s="159">
        <v>75</v>
      </c>
      <c r="N21" s="160">
        <v>500</v>
      </c>
      <c r="O21" s="18" t="s">
        <v>78</v>
      </c>
      <c r="P21" s="175" t="s">
        <v>148</v>
      </c>
      <c r="Q21" s="176"/>
      <c r="R21" s="177"/>
      <c r="S21" s="47">
        <f>IF(OR(N21="",K21=Paramétrage!$C$10,K21=Paramétrage!$C$13,K21=Paramétrage!$C$17,K21=Paramétrage!$C$20,K21=Paramétrage!$C$24,K21=Paramétrage!$C$27,AND(K21&lt;&gt;Paramétrage!$C$9,O21="Mut+ext")),0,ROUNDUP(M21/N21,0))</f>
        <v>0</v>
      </c>
      <c r="T21" s="229">
        <f>IF(OR(K21="",O21="Mut+ext"),0,IF(VLOOKUP(K21,Paramétrage!$C$6:$E$29,2,0)=0,0,IF(N21="","saisir capacité",L21*S21*VLOOKUP(K21,Paramétrage!$C$6:$E$29,2,0))))</f>
        <v>0</v>
      </c>
      <c r="U21" s="230"/>
      <c r="V21" s="231">
        <f t="shared" si="0"/>
        <v>0</v>
      </c>
      <c r="W21" s="48">
        <f>IF(OR(K21="",O21="Mut+ext"),0,IF(ISERROR(U21+T21*VLOOKUP(K21,Paramétrage!$C$6:$E$29,3,0))=TRUE,V21,U21+T21*VLOOKUP(K21,Paramétrage!$C$6:$E$29,3,0)))</f>
        <v>0</v>
      </c>
      <c r="X21" s="178"/>
      <c r="Y21" s="176"/>
      <c r="Z21" s="179"/>
      <c r="AA21" s="152" t="s">
        <v>80</v>
      </c>
      <c r="AB21" s="19"/>
      <c r="AC21" s="33">
        <f t="shared" si="4"/>
        <v>10</v>
      </c>
      <c r="AD21" s="235">
        <f t="shared" si="1"/>
        <v>750</v>
      </c>
    </row>
    <row r="22" spans="1:30">
      <c r="A22" s="215"/>
      <c r="B22" s="225"/>
      <c r="C22" s="233"/>
      <c r="D22" s="234"/>
      <c r="E22" s="244"/>
      <c r="F22" s="165"/>
      <c r="G22" s="67"/>
      <c r="H22" s="25"/>
      <c r="I22" s="24"/>
      <c r="J22" s="17"/>
      <c r="K22" s="166"/>
      <c r="L22" s="21"/>
      <c r="M22" s="159"/>
      <c r="N22" s="160"/>
      <c r="O22" s="18"/>
      <c r="P22" s="175"/>
      <c r="Q22" s="176"/>
      <c r="R22" s="177"/>
      <c r="S22" s="47">
        <f>IF(OR(N22="",K22=Paramétrage!$C$10,K22=Paramétrage!$C$13,K22=Paramétrage!$C$17,K22=Paramétrage!$C$20,K22=Paramétrage!$C$24,K22=Paramétrage!$C$27,AND(K22&lt;&gt;Paramétrage!$C$9,O22="Mut+ext")),0,ROUNDUP(M22/N22,0))</f>
        <v>0</v>
      </c>
      <c r="T22" s="229">
        <f>IF(OR(K22="",O22="Mut+ext"),0,IF(VLOOKUP(K22,Paramétrage!$C$6:$E$29,2,0)=0,0,IF(N22="","saisir capacité",L22*S22*VLOOKUP(K22,Paramétrage!$C$6:$E$29,2,0))))</f>
        <v>0</v>
      </c>
      <c r="U22" s="230"/>
      <c r="V22" s="231">
        <f t="shared" si="0"/>
        <v>0</v>
      </c>
      <c r="W22" s="48">
        <f>IF(OR(K22="",O22="Mut+ext"),0,IF(ISERROR(U22+T22*VLOOKUP(K22,Paramétrage!$C$6:$E$29,3,0))=TRUE,V22,U22+T22*VLOOKUP(K22,Paramétrage!$C$6:$E$29,3,0)))</f>
        <v>0</v>
      </c>
      <c r="X22" s="178"/>
      <c r="Y22" s="176"/>
      <c r="Z22" s="179"/>
      <c r="AA22" s="152"/>
      <c r="AB22" s="19"/>
      <c r="AC22" s="33">
        <f t="shared" si="4"/>
        <v>0</v>
      </c>
      <c r="AD22" s="235">
        <f t="shared" si="1"/>
        <v>0</v>
      </c>
    </row>
    <row r="23" spans="1:30">
      <c r="A23" s="215"/>
      <c r="B23" s="225"/>
      <c r="C23" s="233"/>
      <c r="D23" s="234"/>
      <c r="E23" s="244"/>
      <c r="F23" s="165"/>
      <c r="G23" s="27"/>
      <c r="H23" s="25"/>
      <c r="I23" s="31"/>
      <c r="J23" s="17"/>
      <c r="K23" s="166"/>
      <c r="L23" s="22"/>
      <c r="M23" s="159"/>
      <c r="N23" s="160"/>
      <c r="O23" s="18"/>
      <c r="P23" s="175"/>
      <c r="Q23" s="176"/>
      <c r="R23" s="177"/>
      <c r="S23" s="47">
        <f>IF(OR(N23="",K23=Paramétrage!$C$10,K23=Paramétrage!$C$13,K23=Paramétrage!$C$17,K23=Paramétrage!$C$20,K23=Paramétrage!$C$24,K23=Paramétrage!$C$27,AND(K23&lt;&gt;Paramétrage!$C$9,O23="Mut+ext")),0,ROUNDUP(M23/N23,0))</f>
        <v>0</v>
      </c>
      <c r="T23" s="229">
        <f>IF(OR(K23="",O23="Mut+ext"),0,IF(VLOOKUP(K23,Paramétrage!$C$6:$E$29,2,0)=0,0,IF(N23="","saisir capacité",L23*S23*VLOOKUP(K23,Paramétrage!$C$6:$E$29,2,0))))</f>
        <v>0</v>
      </c>
      <c r="U23" s="230"/>
      <c r="V23" s="231">
        <f t="shared" si="0"/>
        <v>0</v>
      </c>
      <c r="W23" s="48">
        <f>IF(OR(K23="",O23="Mut+ext"),0,IF(ISERROR(U23+T23*VLOOKUP(K23,Paramétrage!$C$6:$E$29,3,0))=TRUE,V23,U23+T23*VLOOKUP(K23,Paramétrage!$C$6:$E$29,3,0)))</f>
        <v>0</v>
      </c>
      <c r="X23" s="178"/>
      <c r="Y23" s="176"/>
      <c r="Z23" s="179"/>
      <c r="AA23" s="26"/>
      <c r="AB23" s="19"/>
      <c r="AC23" s="33">
        <f t="shared" si="4"/>
        <v>0</v>
      </c>
      <c r="AD23" s="235">
        <f t="shared" si="1"/>
        <v>0</v>
      </c>
    </row>
    <row r="24" spans="1:30">
      <c r="A24" s="215"/>
      <c r="B24" s="225"/>
      <c r="C24" s="233"/>
      <c r="D24" s="234"/>
      <c r="E24" s="244"/>
      <c r="F24" s="165"/>
      <c r="G24" s="27"/>
      <c r="H24" s="25"/>
      <c r="I24" s="31"/>
      <c r="J24" s="17"/>
      <c r="K24" s="166"/>
      <c r="L24" s="22"/>
      <c r="M24" s="159"/>
      <c r="N24" s="160"/>
      <c r="O24" s="18"/>
      <c r="P24" s="175"/>
      <c r="Q24" s="176"/>
      <c r="R24" s="177"/>
      <c r="S24" s="47">
        <f>IF(OR(N24="",K24=Paramétrage!$C$10,K24=Paramétrage!$C$13,K24=Paramétrage!$C$17,K24=Paramétrage!$C$20,K24=Paramétrage!$C$24,K24=Paramétrage!$C$27,AND(K24&lt;&gt;Paramétrage!$C$9,O24="Mut+ext")),0,ROUNDUP(M24/N24,0))</f>
        <v>0</v>
      </c>
      <c r="T24" s="229">
        <f>IF(OR(K24="",O24="Mut+ext"),0,IF(VLOOKUP(K24,Paramétrage!$C$6:$E$29,2,0)=0,0,IF(N24="","saisir capacité",L24*S24*VLOOKUP(K24,Paramétrage!$C$6:$E$29,2,0))))</f>
        <v>0</v>
      </c>
      <c r="U24" s="230"/>
      <c r="V24" s="231">
        <f t="shared" si="0"/>
        <v>0</v>
      </c>
      <c r="W24" s="48">
        <f>IF(OR(K24="",O24="Mut+ext"),0,IF(ISERROR(U24+T24*VLOOKUP(K24,Paramétrage!$C$6:$E$29,3,0))=TRUE,V24,U24+T24*VLOOKUP(K24,Paramétrage!$C$6:$E$29,3,0)))</f>
        <v>0</v>
      </c>
      <c r="X24" s="178"/>
      <c r="Y24" s="176"/>
      <c r="Z24" s="179"/>
      <c r="AA24" s="152"/>
      <c r="AB24" s="19"/>
      <c r="AC24" s="33">
        <f t="shared" si="4"/>
        <v>0</v>
      </c>
      <c r="AD24" s="235">
        <f t="shared" si="1"/>
        <v>0</v>
      </c>
    </row>
    <row r="25" spans="1:30">
      <c r="A25" s="215"/>
      <c r="B25" s="225"/>
      <c r="C25" s="233"/>
      <c r="D25" s="234"/>
      <c r="E25" s="244"/>
      <c r="F25" s="165"/>
      <c r="G25" s="27"/>
      <c r="H25" s="25"/>
      <c r="I25" s="31"/>
      <c r="J25" s="17"/>
      <c r="K25" s="166"/>
      <c r="L25" s="21"/>
      <c r="M25" s="236"/>
      <c r="N25" s="160"/>
      <c r="O25" s="18"/>
      <c r="P25" s="175"/>
      <c r="Q25" s="176"/>
      <c r="R25" s="177"/>
      <c r="S25" s="47">
        <f>IF(OR(N25="",K25=Paramétrage!$C$10,K25=Paramétrage!$C$13,K25=Paramétrage!$C$17,K25=Paramétrage!$C$20,K25=Paramétrage!$C$24,K25=Paramétrage!$C$27,AND(K25&lt;&gt;Paramétrage!$C$9,O25="Mut+ext")),0,ROUNDUP(M25/N25,0))</f>
        <v>0</v>
      </c>
      <c r="T25" s="229">
        <f>IF(OR(K25="",O25="Mut+ext"),0,IF(VLOOKUP(K25,Paramétrage!$C$6:$E$29,2,0)=0,0,IF(N25="","saisir capacité",L25*S25*VLOOKUP(K25,Paramétrage!$C$6:$E$29,2,0))))</f>
        <v>0</v>
      </c>
      <c r="U25" s="230"/>
      <c r="V25" s="231">
        <f t="shared" si="0"/>
        <v>0</v>
      </c>
      <c r="W25" s="48">
        <f>IF(OR(K25="",O25="Mut+ext"),0,IF(ISERROR(U25+T25*VLOOKUP(K25,Paramétrage!$C$6:$E$29,3,0))=TRUE,V25,U25+T25*VLOOKUP(K25,Paramétrage!$C$6:$E$29,3,0)))</f>
        <v>0</v>
      </c>
      <c r="X25" s="178"/>
      <c r="Y25" s="176"/>
      <c r="Z25" s="179"/>
      <c r="AA25" s="152"/>
      <c r="AB25" s="19"/>
      <c r="AC25" s="33">
        <f t="shared" si="4"/>
        <v>0</v>
      </c>
      <c r="AD25" s="235">
        <f t="shared" si="1"/>
        <v>0</v>
      </c>
    </row>
    <row r="26" spans="1:30">
      <c r="A26" s="215"/>
      <c r="B26" s="225"/>
      <c r="C26" s="237"/>
      <c r="D26" s="238"/>
      <c r="E26" s="239"/>
      <c r="F26" s="239"/>
      <c r="G26" s="68"/>
      <c r="H26" s="51"/>
      <c r="I26" s="35"/>
      <c r="J26" s="36"/>
      <c r="K26" s="240"/>
      <c r="L26" s="37">
        <f>AC26</f>
        <v>53.999999999999993</v>
      </c>
      <c r="M26" s="241"/>
      <c r="N26" s="241"/>
      <c r="O26" s="40"/>
      <c r="P26" s="38"/>
      <c r="Q26" s="38"/>
      <c r="R26" s="39"/>
      <c r="S26" s="52"/>
      <c r="T26" s="242">
        <f>SUM(T6:T25)</f>
        <v>88</v>
      </c>
      <c r="U26" s="240">
        <f>SUM(U6:U25)</f>
        <v>0</v>
      </c>
      <c r="V26" s="243">
        <f>SUM(V6:V25)</f>
        <v>88</v>
      </c>
      <c r="W26" s="41">
        <f>SUM(W6:W25)</f>
        <v>88</v>
      </c>
      <c r="X26" s="53"/>
      <c r="Y26" s="54"/>
      <c r="Z26" s="55"/>
      <c r="AA26" s="56"/>
      <c r="AB26" s="57"/>
      <c r="AC26" s="58">
        <f>SUM(AC6:AC25)</f>
        <v>53.999999999999993</v>
      </c>
      <c r="AD26" s="59">
        <f>SUM(AD6:AD25)</f>
        <v>4050</v>
      </c>
    </row>
    <row r="27" spans="1:30" ht="15.75" customHeight="1">
      <c r="A27" s="215"/>
      <c r="B27" s="225" t="s">
        <v>149</v>
      </c>
      <c r="C27" s="226"/>
      <c r="D27" s="227"/>
      <c r="E27" s="244"/>
      <c r="F27" s="165"/>
      <c r="G27" s="27"/>
      <c r="H27" s="25"/>
      <c r="I27" s="31"/>
      <c r="J27" s="17"/>
      <c r="K27" s="166"/>
      <c r="L27" s="22"/>
      <c r="M27" s="159"/>
      <c r="N27" s="160"/>
      <c r="O27" s="20"/>
      <c r="P27" s="175"/>
      <c r="Q27" s="176"/>
      <c r="R27" s="177"/>
      <c r="S27" s="47">
        <f>IF(OR(N27="",K27=Paramétrage!$C$10,K27=Paramétrage!$C$13,K27=Paramétrage!$C$17,K27=Paramétrage!$C$20,K27=Paramétrage!$C$24,K27=Paramétrage!$C$27,AND(K27&lt;&gt;Paramétrage!$C$9,O27="Mut+ext")),0,ROUNDUP(M27/N27,0))</f>
        <v>0</v>
      </c>
      <c r="T27" s="229">
        <f>IF(OR(K27="",O27="Mut+ext"),0,IF(VLOOKUP(K27,Paramétrage!$C$6:$E$29,2,0)=0,0,IF(N27="","saisir capacité",L27*S27*VLOOKUP(K27,Paramétrage!$C$6:$E$29,2,0))))</f>
        <v>0</v>
      </c>
      <c r="U27" s="230"/>
      <c r="V27" s="231">
        <f t="shared" ref="V27:V36" si="5">IF(OR(K27="",O27="Mut+ext"),0,IF(ISERROR(T27+U27)=TRUE,T27,T27+U27))</f>
        <v>0</v>
      </c>
      <c r="W27" s="48">
        <f>IF(OR(K27="",O27="Mut+ext"),0,IF(ISERROR(U27+T27*VLOOKUP(K27,Paramétrage!$C$6:$E$29,3,0))=TRUE,V27,U27+T27*VLOOKUP(K27,Paramétrage!$C$6:$E$29,3,0)))</f>
        <v>0</v>
      </c>
      <c r="X27" s="178"/>
      <c r="Y27" s="176"/>
      <c r="Z27" s="179"/>
      <c r="AA27" s="32"/>
      <c r="AB27" s="19"/>
      <c r="AC27" s="33">
        <f>IF(F27="",0,IF(I27="",0,IF(SUMIF($F$27:$F$36,F27,$M$27:$M$36)=0,0,IF(OR(J27="",I27="obligatoire"),AD27/SUMIF($F$27:$F$36,F27,$M$27:$M$36),AD27/(SUMIF($F$27:$F$36,F27,$M$27:$M$36)/J27)))))</f>
        <v>0</v>
      </c>
      <c r="AD27" s="232">
        <f t="shared" ref="AD27:AD36" si="6">L27*M27</f>
        <v>0</v>
      </c>
    </row>
    <row r="28" spans="1:30">
      <c r="A28" s="215"/>
      <c r="B28" s="225"/>
      <c r="C28" s="233"/>
      <c r="D28" s="234"/>
      <c r="E28" s="244"/>
      <c r="F28" s="165"/>
      <c r="G28" s="27"/>
      <c r="H28" s="25"/>
      <c r="I28" s="31"/>
      <c r="J28" s="17"/>
      <c r="K28" s="166"/>
      <c r="L28" s="22"/>
      <c r="M28" s="159"/>
      <c r="N28" s="160"/>
      <c r="O28" s="18"/>
      <c r="P28" s="175"/>
      <c r="Q28" s="176"/>
      <c r="R28" s="177"/>
      <c r="S28" s="47">
        <f>IF(OR(N28="",K28=Paramétrage!$C$10,K28=Paramétrage!$C$13,K28=Paramétrage!$C$17,K28=Paramétrage!$C$20,K28=Paramétrage!$C$24,K28=Paramétrage!$C$27,AND(K28&lt;&gt;Paramétrage!$C$9,O28="Mut+ext")),0,ROUNDUP(M28/N28,0))</f>
        <v>0</v>
      </c>
      <c r="T28" s="229">
        <f>IF(OR(K28="",O28="Mut+ext"),0,IF(VLOOKUP(K28,Paramétrage!$C$6:$E$29,2,0)=0,0,IF(N28="","saisir capacité",L28*S28*VLOOKUP(K28,Paramétrage!$C$6:$E$29,2,0))))</f>
        <v>0</v>
      </c>
      <c r="U28" s="230"/>
      <c r="V28" s="231">
        <f t="shared" si="5"/>
        <v>0</v>
      </c>
      <c r="W28" s="48">
        <f>IF(OR(K28="",O28="Mut+ext"),0,IF(ISERROR(U28+T28*VLOOKUP(K28,Paramétrage!$C$6:$E$29,3,0))=TRUE,V28,U28+T28*VLOOKUP(K28,Paramétrage!$C$6:$E$29,3,0)))</f>
        <v>0</v>
      </c>
      <c r="X28" s="178"/>
      <c r="Y28" s="176"/>
      <c r="Z28" s="179"/>
      <c r="AA28" s="152"/>
      <c r="AB28" s="19"/>
      <c r="AC28" s="33">
        <f>IF(F28="",0,IF(I28="",0,IF(SUMIF($F$27:$F$36,F28,$M$27:$M$36)=0,0,IF(OR(J28="",I28="obligatoire"),AD28/SUMIF($F$27:$F$36,F28,$M$27:$M$36),AD28/(SUMIF($F$27:$F$36,F28,$M$27:$M$36)/J28)))))</f>
        <v>0</v>
      </c>
      <c r="AD28" s="235">
        <f>L28*M28</f>
        <v>0</v>
      </c>
    </row>
    <row r="29" spans="1:30">
      <c r="A29" s="215"/>
      <c r="B29" s="225"/>
      <c r="C29" s="233"/>
      <c r="D29" s="234"/>
      <c r="E29" s="244"/>
      <c r="F29" s="165"/>
      <c r="G29" s="27"/>
      <c r="H29" s="25"/>
      <c r="I29" s="31"/>
      <c r="J29" s="17"/>
      <c r="K29" s="166"/>
      <c r="L29" s="22"/>
      <c r="M29" s="159"/>
      <c r="N29" s="160"/>
      <c r="O29" s="18"/>
      <c r="P29" s="175"/>
      <c r="Q29" s="176"/>
      <c r="R29" s="177"/>
      <c r="S29" s="47">
        <f>IF(OR(N29="",K29=Paramétrage!$C$10,K29=Paramétrage!$C$13,K29=Paramétrage!$C$17,K29=Paramétrage!$C$20,K29=Paramétrage!$C$24,K29=Paramétrage!$C$27,AND(K29&lt;&gt;Paramétrage!$C$9,O29="Mut+ext")),0,ROUNDUP(M29/N29,0))</f>
        <v>0</v>
      </c>
      <c r="T29" s="229">
        <f>IF(OR(K29="",O29="Mut+ext"),0,IF(VLOOKUP(K29,Paramétrage!$C$6:$E$29,2,0)=0,0,IF(N29="","saisir capacité",L29*S29*VLOOKUP(K29,Paramétrage!$C$6:$E$29,2,0))))</f>
        <v>0</v>
      </c>
      <c r="U29" s="230"/>
      <c r="V29" s="231">
        <f t="shared" si="5"/>
        <v>0</v>
      </c>
      <c r="W29" s="48">
        <f>IF(OR(K29="",O29="Mut+ext"),0,IF(ISERROR(U29+T29*VLOOKUP(K29,Paramétrage!$C$6:$E$29,3,0))=TRUE,V29,U29+T29*VLOOKUP(K29,Paramétrage!$C$6:$E$29,3,0)))</f>
        <v>0</v>
      </c>
      <c r="X29" s="178"/>
      <c r="Y29" s="176"/>
      <c r="Z29" s="179"/>
      <c r="AA29" s="152"/>
      <c r="AB29" s="19"/>
      <c r="AC29" s="33">
        <f>IF(F29="",0,IF(I29="",0,IF(SUMIF($F$27:$F$36,F29,$M$27:$M$36)=0,0,IF(OR(J29="",I29="obligatoire"),AD29/SUMIF($F$27:$F$36,F29,$M$27:$M$36),AD29/(SUMIF($F$27:$F$36,F29,$M$27:$M$36)/J29)))))</f>
        <v>0</v>
      </c>
      <c r="AD29" s="235">
        <f t="shared" si="6"/>
        <v>0</v>
      </c>
    </row>
    <row r="30" spans="1:30">
      <c r="A30" s="215"/>
      <c r="B30" s="225"/>
      <c r="C30" s="233"/>
      <c r="D30" s="234"/>
      <c r="E30" s="244"/>
      <c r="F30" s="165"/>
      <c r="G30" s="27"/>
      <c r="H30" s="25"/>
      <c r="I30" s="31"/>
      <c r="J30" s="17"/>
      <c r="K30" s="166"/>
      <c r="L30" s="22"/>
      <c r="M30" s="159"/>
      <c r="N30" s="160"/>
      <c r="O30" s="18"/>
      <c r="P30" s="175"/>
      <c r="Q30" s="176"/>
      <c r="R30" s="177"/>
      <c r="S30" s="47">
        <f>IF(OR(N30="",K30=Paramétrage!$C$10,K30=Paramétrage!$C$13,K30=Paramétrage!$C$17,K30=Paramétrage!$C$20,K30=Paramétrage!$C$24,K30=Paramétrage!$C$27,AND(K30&lt;&gt;Paramétrage!$C$9,O30="Mut+ext")),0,ROUNDUP(M30/N30,0))</f>
        <v>0</v>
      </c>
      <c r="T30" s="229">
        <f>IF(OR(K30="",O30="Mut+ext"),0,IF(VLOOKUP(K30,Paramétrage!$C$6:$E$29,2,0)=0,0,IF(N30="","saisir capacité",L30*S30*VLOOKUP(K30,Paramétrage!$C$6:$E$29,2,0))))</f>
        <v>0</v>
      </c>
      <c r="U30" s="230"/>
      <c r="V30" s="231">
        <f t="shared" si="5"/>
        <v>0</v>
      </c>
      <c r="W30" s="48">
        <f>IF(OR(K30="",O30="Mut+ext"),0,IF(ISERROR(U30+T30*VLOOKUP(K30,Paramétrage!$C$6:$E$29,3,0))=TRUE,V30,U30+T30*VLOOKUP(K30,Paramétrage!$C$6:$E$29,3,0)))</f>
        <v>0</v>
      </c>
      <c r="X30" s="178"/>
      <c r="Y30" s="176"/>
      <c r="Z30" s="179"/>
      <c r="AA30" s="26"/>
      <c r="AB30" s="19"/>
      <c r="AC30" s="33">
        <f>IF(F30="",0,IF(I30="",0,IF(SUMIF($F$27:$F$36,F30,$M$27:$M$36)=0,0,IF(OR(J30="",I30="obligatoire"),AD30/SUMIF($F$27:$F$36,F30,$M$27:$M$36),AD30/(SUMIF($F$27:$F$36,F30,$M$27:$M$36)/J30)))))</f>
        <v>0</v>
      </c>
      <c r="AD30" s="235">
        <f t="shared" si="6"/>
        <v>0</v>
      </c>
    </row>
    <row r="31" spans="1:30">
      <c r="A31" s="215"/>
      <c r="B31" s="225"/>
      <c r="C31" s="233"/>
      <c r="D31" s="234"/>
      <c r="E31" s="244"/>
      <c r="F31" s="165"/>
      <c r="G31" s="27"/>
      <c r="H31" s="25"/>
      <c r="I31" s="31"/>
      <c r="J31" s="17"/>
      <c r="K31" s="166"/>
      <c r="L31" s="22"/>
      <c r="M31" s="159"/>
      <c r="N31" s="160"/>
      <c r="O31" s="18"/>
      <c r="P31" s="175"/>
      <c r="Q31" s="176"/>
      <c r="R31" s="177"/>
      <c r="S31" s="47">
        <f>IF(OR(N31="",K31=Paramétrage!$C$10,K31=Paramétrage!$C$13,K31=Paramétrage!$C$17,K31=Paramétrage!$C$20,K31=Paramétrage!$C$24,K31=Paramétrage!$C$27,AND(K31&lt;&gt;Paramétrage!$C$9,O31="Mut+ext")),0,ROUNDUP(M31/N31,0))</f>
        <v>0</v>
      </c>
      <c r="T31" s="229">
        <f>IF(OR(K31="",O31="Mut+ext"),0,IF(VLOOKUP(K31,Paramétrage!$C$6:$E$29,2,0)=0,0,IF(N31="","saisir capacité",L31*S31*VLOOKUP(K31,Paramétrage!$C$6:$E$29,2,0))))</f>
        <v>0</v>
      </c>
      <c r="U31" s="230"/>
      <c r="V31" s="231">
        <f t="shared" si="5"/>
        <v>0</v>
      </c>
      <c r="W31" s="48">
        <f>IF(OR(K31="",O31="Mut+ext"),0,IF(ISERROR(U31+T31*VLOOKUP(K31,Paramétrage!$C$6:$E$29,3,0))=TRUE,V31,U31+T31*VLOOKUP(K31,Paramétrage!$C$6:$E$29,3,0)))</f>
        <v>0</v>
      </c>
      <c r="X31" s="178"/>
      <c r="Y31" s="176"/>
      <c r="Z31" s="179"/>
      <c r="AA31" s="152"/>
      <c r="AB31" s="19"/>
      <c r="AC31" s="33">
        <f>IF(F31="",0,IF(I31="",0,IF(SUMIF($F$27:$F$36,F31,$M$27:$M$36)=0,0,IF(OR(J31="",I31="obligatoire"),AD31/SUMIF($F$27:$F$36,F31,$M$27:$M$36),AD31/(SUMIF($F$27:$F$36,F31,$M$27:$M$36)/J31)))))</f>
        <v>0</v>
      </c>
      <c r="AD31" s="235">
        <f t="shared" si="6"/>
        <v>0</v>
      </c>
    </row>
    <row r="32" spans="1:30">
      <c r="A32" s="215"/>
      <c r="B32" s="225"/>
      <c r="C32" s="233"/>
      <c r="D32" s="234"/>
      <c r="E32" s="244"/>
      <c r="F32" s="165"/>
      <c r="G32" s="27"/>
      <c r="H32" s="25"/>
      <c r="I32" s="31"/>
      <c r="J32" s="17"/>
      <c r="K32" s="166"/>
      <c r="L32" s="21"/>
      <c r="M32" s="236"/>
      <c r="N32" s="160"/>
      <c r="O32" s="18"/>
      <c r="P32" s="175"/>
      <c r="Q32" s="176"/>
      <c r="R32" s="177"/>
      <c r="S32" s="47">
        <f>IF(OR(N32="",K32=Paramétrage!$C$10,K32=Paramétrage!$C$13,K32=Paramétrage!$C$17,K32=Paramétrage!$C$20,K32=Paramétrage!$C$24,K32=Paramétrage!$C$27,AND(K32&lt;&gt;Paramétrage!$C$9,O32="Mut+ext")),0,ROUNDUP(M32/N32,0))</f>
        <v>0</v>
      </c>
      <c r="T32" s="229">
        <f>IF(OR(K32="",O32="Mut+ext"),0,IF(VLOOKUP(K32,Paramétrage!$C$6:$E$29,2,0)=0,0,IF(N32="","saisir capacité",L32*S32*VLOOKUP(K32,Paramétrage!$C$6:$E$29,2,0))))</f>
        <v>0</v>
      </c>
      <c r="U32" s="230"/>
      <c r="V32" s="231">
        <f t="shared" si="5"/>
        <v>0</v>
      </c>
      <c r="W32" s="48">
        <f>IF(OR(K32="",O32="Mut+ext"),0,IF(ISERROR(U32+T32*VLOOKUP(K32,Paramétrage!$C$6:$E$29,3,0))=TRUE,V32,U32+T32*VLOOKUP(K32,Paramétrage!$C$6:$E$29,3,0)))</f>
        <v>0</v>
      </c>
      <c r="X32" s="178"/>
      <c r="Y32" s="176"/>
      <c r="Z32" s="179"/>
      <c r="AA32" s="152"/>
      <c r="AB32" s="19"/>
      <c r="AC32" s="33">
        <f t="shared" ref="AC32:AC36" si="7">IF(F32="",0,IF(I32="",0,IF(SUMIF($F$27:$F$36,F32,$M$27:$M$36)=0,0,IF(OR(J32="",I32="obligatoire"),AD32/SUMIF($F$27:$F$36,F32,$M$27:$M$36),AD32/(SUMIF($F$27:$F$36,F32,$M$27:$M$36)/J32)))))</f>
        <v>0</v>
      </c>
      <c r="AD32" s="235">
        <f t="shared" si="6"/>
        <v>0</v>
      </c>
    </row>
    <row r="33" spans="1:30">
      <c r="A33" s="215"/>
      <c r="B33" s="225"/>
      <c r="C33" s="233"/>
      <c r="D33" s="234"/>
      <c r="E33" s="244"/>
      <c r="F33" s="165"/>
      <c r="G33" s="67"/>
      <c r="H33" s="25"/>
      <c r="I33" s="24"/>
      <c r="J33" s="17"/>
      <c r="K33" s="166"/>
      <c r="L33" s="21"/>
      <c r="M33" s="159"/>
      <c r="N33" s="160"/>
      <c r="O33" s="18"/>
      <c r="P33" s="175"/>
      <c r="Q33" s="176"/>
      <c r="R33" s="177"/>
      <c r="S33" s="47">
        <f>IF(OR(N33="",K33=Paramétrage!$C$10,K33=Paramétrage!$C$13,K33=Paramétrage!$C$17,K33=Paramétrage!$C$20,K33=Paramétrage!$C$24,K33=Paramétrage!$C$27,AND(K33&lt;&gt;Paramétrage!$C$9,O33="Mut+ext")),0,ROUNDUP(M33/N33,0))</f>
        <v>0</v>
      </c>
      <c r="T33" s="229">
        <f>IF(OR(K33="",O33="Mut+ext"),0,IF(VLOOKUP(K33,Paramétrage!$C$6:$E$29,2,0)=0,0,IF(N33="","saisir capacité",L33*S33*VLOOKUP(K33,Paramétrage!$C$6:$E$29,2,0))))</f>
        <v>0</v>
      </c>
      <c r="U33" s="230"/>
      <c r="V33" s="231">
        <f t="shared" si="5"/>
        <v>0</v>
      </c>
      <c r="W33" s="48">
        <f>IF(OR(K33="",O33="Mut+ext"),0,IF(ISERROR(U33+T33*VLOOKUP(K33,Paramétrage!$C$6:$E$29,3,0))=TRUE,V33,U33+T33*VLOOKUP(K33,Paramétrage!$C$6:$E$29,3,0)))</f>
        <v>0</v>
      </c>
      <c r="X33" s="178"/>
      <c r="Y33" s="176"/>
      <c r="Z33" s="179"/>
      <c r="AA33" s="152"/>
      <c r="AB33" s="19"/>
      <c r="AC33" s="33">
        <f>IF(F33="",0,IF(I33="",0,IF(SUMIF($F$27:$F$36,F33,$M$27:$M$36)=0,0,IF(OR(J33="",I33="obligatoire"),AD33/SUMIF($F$27:$F$36,F33,$M$27:$M$36),AD33/(SUMIF($F$27:$F$36,F33,$M$27:$M$36)/J33)))))</f>
        <v>0</v>
      </c>
      <c r="AD33" s="235">
        <f t="shared" si="6"/>
        <v>0</v>
      </c>
    </row>
    <row r="34" spans="1:30">
      <c r="A34" s="215"/>
      <c r="B34" s="225"/>
      <c r="C34" s="233"/>
      <c r="D34" s="234"/>
      <c r="E34" s="244"/>
      <c r="F34" s="165"/>
      <c r="G34" s="27"/>
      <c r="H34" s="25"/>
      <c r="I34" s="31"/>
      <c r="J34" s="17"/>
      <c r="K34" s="166"/>
      <c r="L34" s="22"/>
      <c r="M34" s="159"/>
      <c r="N34" s="160"/>
      <c r="O34" s="18"/>
      <c r="P34" s="175"/>
      <c r="Q34" s="176"/>
      <c r="R34" s="177"/>
      <c r="S34" s="47">
        <f>IF(OR(N34="",K34=Paramétrage!$C$10,K34=Paramétrage!$C$13,K34=Paramétrage!$C$17,K34=Paramétrage!$C$20,K34=Paramétrage!$C$24,K34=Paramétrage!$C$27,AND(K34&lt;&gt;Paramétrage!$C$9,O34="Mut+ext")),0,ROUNDUP(M34/N34,0))</f>
        <v>0</v>
      </c>
      <c r="T34" s="229">
        <f>IF(OR(K34="",O34="Mut+ext"),0,IF(VLOOKUP(K34,Paramétrage!$C$6:$E$29,2,0)=0,0,IF(N34="","saisir capacité",L34*S34*VLOOKUP(K34,Paramétrage!$C$6:$E$29,2,0))))</f>
        <v>0</v>
      </c>
      <c r="U34" s="230"/>
      <c r="V34" s="231">
        <f t="shared" si="5"/>
        <v>0</v>
      </c>
      <c r="W34" s="48">
        <f>IF(OR(K34="",O34="Mut+ext"),0,IF(ISERROR(U34+T34*VLOOKUP(K34,Paramétrage!$C$6:$E$29,3,0))=TRUE,V34,U34+T34*VLOOKUP(K34,Paramétrage!$C$6:$E$29,3,0)))</f>
        <v>0</v>
      </c>
      <c r="X34" s="178"/>
      <c r="Y34" s="176"/>
      <c r="Z34" s="179"/>
      <c r="AA34" s="26"/>
      <c r="AB34" s="19"/>
      <c r="AC34" s="33">
        <f t="shared" si="7"/>
        <v>0</v>
      </c>
      <c r="AD34" s="235">
        <f t="shared" si="6"/>
        <v>0</v>
      </c>
    </row>
    <row r="35" spans="1:30">
      <c r="A35" s="215"/>
      <c r="B35" s="225"/>
      <c r="C35" s="233"/>
      <c r="D35" s="234"/>
      <c r="E35" s="244"/>
      <c r="F35" s="165"/>
      <c r="G35" s="27"/>
      <c r="H35" s="25"/>
      <c r="I35" s="31"/>
      <c r="J35" s="17"/>
      <c r="K35" s="166"/>
      <c r="L35" s="22"/>
      <c r="M35" s="159"/>
      <c r="N35" s="160"/>
      <c r="O35" s="18"/>
      <c r="P35" s="175"/>
      <c r="Q35" s="176"/>
      <c r="R35" s="177"/>
      <c r="S35" s="47">
        <f>IF(OR(N35="",K35=Paramétrage!$C$10,K35=Paramétrage!$C$13,K35=Paramétrage!$C$17,K35=Paramétrage!$C$20,K35=Paramétrage!$C$24,K35=Paramétrage!$C$27,AND(K35&lt;&gt;Paramétrage!$C$9,O35="Mut+ext")),0,ROUNDUP(M35/N35,0))</f>
        <v>0</v>
      </c>
      <c r="T35" s="229">
        <f>IF(OR(K35="",O35="Mut+ext"),0,IF(VLOOKUP(K35,Paramétrage!$C$6:$E$29,2,0)=0,0,IF(N35="","saisir capacité",L35*S35*VLOOKUP(K35,Paramétrage!$C$6:$E$29,2,0))))</f>
        <v>0</v>
      </c>
      <c r="U35" s="230"/>
      <c r="V35" s="231">
        <f t="shared" si="5"/>
        <v>0</v>
      </c>
      <c r="W35" s="48">
        <f>IF(OR(K35="",O35="Mut+ext"),0,IF(ISERROR(U35+T35*VLOOKUP(K35,Paramétrage!$C$6:$E$29,3,0))=TRUE,V35,U35+T35*VLOOKUP(K35,Paramétrage!$C$6:$E$29,3,0)))</f>
        <v>0</v>
      </c>
      <c r="X35" s="178"/>
      <c r="Y35" s="176"/>
      <c r="Z35" s="179"/>
      <c r="AA35" s="152"/>
      <c r="AB35" s="19"/>
      <c r="AC35" s="33">
        <f t="shared" si="7"/>
        <v>0</v>
      </c>
      <c r="AD35" s="235">
        <f t="shared" si="6"/>
        <v>0</v>
      </c>
    </row>
    <row r="36" spans="1:30">
      <c r="A36" s="215"/>
      <c r="B36" s="225"/>
      <c r="C36" s="233"/>
      <c r="D36" s="234"/>
      <c r="E36" s="244"/>
      <c r="F36" s="165"/>
      <c r="G36" s="27"/>
      <c r="H36" s="25"/>
      <c r="I36" s="31"/>
      <c r="J36" s="17"/>
      <c r="K36" s="166"/>
      <c r="L36" s="21"/>
      <c r="M36" s="236"/>
      <c r="N36" s="160"/>
      <c r="O36" s="18"/>
      <c r="P36" s="175"/>
      <c r="Q36" s="176"/>
      <c r="R36" s="177"/>
      <c r="S36" s="47">
        <f>IF(OR(N36="",K36=Paramétrage!$C$10,K36=Paramétrage!$C$13,K36=Paramétrage!$C$17,K36=Paramétrage!$C$20,K36=Paramétrage!$C$24,K36=Paramétrage!$C$27,AND(K36&lt;&gt;Paramétrage!$C$9,O36="Mut+ext")),0,ROUNDUP(M36/N36,0))</f>
        <v>0</v>
      </c>
      <c r="T36" s="229">
        <f>IF(OR(K36="",O36="Mut+ext"),0,IF(VLOOKUP(K36,Paramétrage!$C$6:$E$29,2,0)=0,0,IF(N36="","saisir capacité",L36*S36*VLOOKUP(K36,Paramétrage!$C$6:$E$29,2,0))))</f>
        <v>0</v>
      </c>
      <c r="U36" s="230"/>
      <c r="V36" s="231">
        <f t="shared" si="5"/>
        <v>0</v>
      </c>
      <c r="W36" s="48">
        <f>IF(OR(K36="",O36="Mut+ext"),0,IF(ISERROR(U36+T36*VLOOKUP(K36,Paramétrage!$C$6:$E$29,3,0))=TRUE,V36,U36+T36*VLOOKUP(K36,Paramétrage!$C$6:$E$29,3,0)))</f>
        <v>0</v>
      </c>
      <c r="X36" s="178"/>
      <c r="Y36" s="176"/>
      <c r="Z36" s="179"/>
      <c r="AA36" s="152"/>
      <c r="AB36" s="19"/>
      <c r="AC36" s="33">
        <f t="shared" si="7"/>
        <v>0</v>
      </c>
      <c r="AD36" s="235">
        <f t="shared" si="6"/>
        <v>0</v>
      </c>
    </row>
    <row r="37" spans="1:30">
      <c r="A37" s="215"/>
      <c r="B37" s="225"/>
      <c r="C37" s="237"/>
      <c r="D37" s="238"/>
      <c r="E37" s="239"/>
      <c r="F37" s="239"/>
      <c r="G37" s="68"/>
      <c r="H37" s="51"/>
      <c r="I37" s="35"/>
      <c r="J37" s="36"/>
      <c r="K37" s="240"/>
      <c r="L37" s="37">
        <f>AC37</f>
        <v>0</v>
      </c>
      <c r="M37" s="241"/>
      <c r="N37" s="241"/>
      <c r="O37" s="40"/>
      <c r="P37" s="38"/>
      <c r="Q37" s="38"/>
      <c r="R37" s="39"/>
      <c r="S37" s="52"/>
      <c r="T37" s="242">
        <f>SUM(T27:T36)</f>
        <v>0</v>
      </c>
      <c r="U37" s="240">
        <f>SUM(U27:U36)</f>
        <v>0</v>
      </c>
      <c r="V37" s="243">
        <f>SUM(V27:V36)</f>
        <v>0</v>
      </c>
      <c r="W37" s="41">
        <f>SUM(W27:W36)</f>
        <v>0</v>
      </c>
      <c r="X37" s="53"/>
      <c r="Y37" s="54"/>
      <c r="Z37" s="55"/>
      <c r="AA37" s="56"/>
      <c r="AB37" s="57"/>
      <c r="AC37" s="58">
        <f>SUM(AC27:AC36)</f>
        <v>0</v>
      </c>
      <c r="AD37" s="59">
        <f>SUM(AD27:AD36)</f>
        <v>0</v>
      </c>
    </row>
    <row r="38" spans="1:30" s="69" customFormat="1" ht="16.149999999999999" thickBot="1">
      <c r="A38" s="215"/>
      <c r="B38" s="86"/>
      <c r="C38" s="86"/>
      <c r="D38" s="87"/>
      <c r="E38" s="88"/>
      <c r="F38" s="89"/>
      <c r="G38" s="90"/>
      <c r="H38" s="91"/>
      <c r="I38" s="92"/>
      <c r="J38" s="93"/>
      <c r="K38" s="94"/>
      <c r="L38" s="95">
        <f>L37+L26</f>
        <v>53.999999999999993</v>
      </c>
      <c r="M38" s="91"/>
      <c r="N38" s="96"/>
      <c r="O38" s="97"/>
      <c r="P38" s="98"/>
      <c r="Q38" s="98"/>
      <c r="R38" s="99"/>
      <c r="S38" s="100"/>
      <c r="T38" s="101">
        <f>T26+T37</f>
        <v>88</v>
      </c>
      <c r="U38" s="94"/>
      <c r="V38" s="101">
        <f>V26+V37</f>
        <v>88</v>
      </c>
      <c r="W38" s="101">
        <f>W26+W37</f>
        <v>88</v>
      </c>
      <c r="X38" s="102"/>
      <c r="Y38" s="103"/>
      <c r="Z38" s="104"/>
      <c r="AA38" s="105"/>
      <c r="AB38" s="106"/>
      <c r="AC38" s="77"/>
      <c r="AD38" s="78"/>
    </row>
    <row r="39" spans="1:30" ht="15.75" customHeight="1">
      <c r="A39" s="216" t="s">
        <v>150</v>
      </c>
      <c r="B39" s="245" t="s">
        <v>151</v>
      </c>
      <c r="C39" s="246" t="s">
        <v>37</v>
      </c>
      <c r="D39" s="247"/>
      <c r="E39" s="248">
        <v>6</v>
      </c>
      <c r="F39" s="249" t="s">
        <v>152</v>
      </c>
      <c r="G39" s="27" t="s">
        <v>166</v>
      </c>
      <c r="H39" s="25"/>
      <c r="I39" s="31" t="s">
        <v>40</v>
      </c>
      <c r="J39" s="17"/>
      <c r="K39" s="166" t="s">
        <v>54</v>
      </c>
      <c r="L39" s="22">
        <v>22</v>
      </c>
      <c r="M39" s="159">
        <v>10</v>
      </c>
      <c r="N39" s="160">
        <v>350</v>
      </c>
      <c r="O39" s="20" t="s">
        <v>78</v>
      </c>
      <c r="P39" s="175"/>
      <c r="Q39" s="176"/>
      <c r="R39" s="177"/>
      <c r="S39" s="128">
        <f>IF(OR(N39="",K39=Paramétrage!$C$10,K39=Paramétrage!$C$13,K39=Paramétrage!$C$17,K39=Paramétrage!$C$20,K39=Paramétrage!$C$24,K39=Paramétrage!$C$27,AND(K39&lt;&gt;Paramétrage!$C$9,O39="Mut+ext")),0,ROUNDUP(M39/N39,0))</f>
        <v>0</v>
      </c>
      <c r="T39" s="253">
        <f>IF(OR(K39="",O39="Mut+ext"),0,IF(VLOOKUP(K39,Paramétrage!$C$6:$E$29,2,0)=0,0,IF(N39="","saisir capacité",L39*S39*VLOOKUP(K39,Paramétrage!$C$6:$E$29,2,0))))</f>
        <v>0</v>
      </c>
      <c r="U39" s="254"/>
      <c r="V39" s="255">
        <f t="shared" ref="V39:V58" si="8">IF(OR(K39="",O39="Mut+ext"),0,IF(ISERROR(T39+U39)=TRUE,T39,T39+U39))</f>
        <v>0</v>
      </c>
      <c r="W39" s="129">
        <f>IF(OR(K39="",O39="Mut+ext"),0,IF(ISERROR(U39+T39*VLOOKUP(K39,Paramétrage!$C$6:$E$29,3,0))=TRUE,V39,U39+T39*VLOOKUP(K39,Paramétrage!$C$6:$E$29,3,0)))</f>
        <v>0</v>
      </c>
      <c r="X39" s="212"/>
      <c r="Y39" s="183"/>
      <c r="Z39" s="213"/>
      <c r="AA39" s="153" t="s">
        <v>80</v>
      </c>
      <c r="AB39" s="85"/>
      <c r="AC39" s="33">
        <f>IF(F39="",0,IF(I39="",0,IF(SUMIF($F$39:$F$58,F39,$M$39:$M$58)=0,0,IF(OR(J39="",I39="obligatoire"),AD39/SUMIF($F$39:$F$58,F39,$M$39:$M$58),AD39/(SUMIF($F$39:$F$58,F39,$M$39:$M$58)/J39)))))</f>
        <v>2.9333333333333331</v>
      </c>
      <c r="AD39" s="232">
        <f>L39*M39</f>
        <v>220</v>
      </c>
    </row>
    <row r="40" spans="1:30" ht="15.75" customHeight="1">
      <c r="A40" s="217"/>
      <c r="B40" s="225"/>
      <c r="C40" s="233"/>
      <c r="D40" s="234"/>
      <c r="E40" s="244"/>
      <c r="F40" s="165" t="s">
        <v>154</v>
      </c>
      <c r="G40" s="27" t="s">
        <v>82</v>
      </c>
      <c r="H40" s="25"/>
      <c r="I40" s="31" t="s">
        <v>40</v>
      </c>
      <c r="J40" s="17"/>
      <c r="K40" s="166" t="s">
        <v>41</v>
      </c>
      <c r="L40" s="22">
        <v>12</v>
      </c>
      <c r="M40" s="159">
        <v>10</v>
      </c>
      <c r="N40" s="160">
        <v>25</v>
      </c>
      <c r="O40" s="18"/>
      <c r="P40" s="175"/>
      <c r="Q40" s="176"/>
      <c r="R40" s="177"/>
      <c r="S40" s="49">
        <f>IF(OR(N40="",K40=Paramétrage!$C$10,K40=Paramétrage!$C$13,K40=Paramétrage!$C$17,K40=Paramétrage!$C$20,K40=Paramétrage!$C$24,K40=Paramétrage!$C$27,AND(K40&lt;&gt;Paramétrage!$C$9,O40="Mut+ext")),0,ROUNDUP(M40/N40,0))</f>
        <v>1</v>
      </c>
      <c r="T40" s="256">
        <f>IF(OR(K40="",O40="Mut+ext"),0,IF(VLOOKUP(K40,Paramétrage!$C$6:$E$29,2,0)=0,0,IF(N40="","saisir capacité",L40*S40*VLOOKUP(K40,Paramétrage!$C$6:$E$29,2,0))))</f>
        <v>12</v>
      </c>
      <c r="U40" s="230"/>
      <c r="V40" s="257">
        <f t="shared" si="8"/>
        <v>12</v>
      </c>
      <c r="W40" s="50">
        <f>IF(OR(K40="",O40="Mut+ext"),0,IF(ISERROR(U40+T40*VLOOKUP(K40,Paramétrage!$C$6:$E$29,3,0))=TRUE,V40,U40+T40*VLOOKUP(K40,Paramétrage!$C$6:$E$29,3,0)))</f>
        <v>12</v>
      </c>
      <c r="X40" s="178"/>
      <c r="Y40" s="176"/>
      <c r="Z40" s="179"/>
      <c r="AA40" s="152" t="s">
        <v>83</v>
      </c>
      <c r="AB40" s="19"/>
      <c r="AC40" s="33">
        <f>IF(F40="",0,IF(I40="",0,IF(SUMIF($F$39:$F$58,F40,$M$39:$M$58)=0,0,IF(OR(J40="",I40="obligatoire"),AD40/SUMIF($F$39:$F$58,F40,$M$39:$M$58),AD40/(SUMIF($F$39:$F$58,F40,$M$39:$M$58)/J40)))))</f>
        <v>1.6</v>
      </c>
      <c r="AD40" s="232">
        <f t="shared" ref="AD40:AD58" si="9">L40*M40</f>
        <v>120</v>
      </c>
    </row>
    <row r="41" spans="1:30">
      <c r="A41" s="217"/>
      <c r="B41" s="225"/>
      <c r="C41" s="233"/>
      <c r="D41" s="234"/>
      <c r="E41" s="244"/>
      <c r="F41" s="165" t="s">
        <v>140</v>
      </c>
      <c r="G41" s="27" t="s">
        <v>141</v>
      </c>
      <c r="H41" s="25"/>
      <c r="I41" s="31" t="s">
        <v>60</v>
      </c>
      <c r="J41" s="17"/>
      <c r="K41" s="166" t="s">
        <v>41</v>
      </c>
      <c r="L41" s="22">
        <v>10</v>
      </c>
      <c r="M41" s="159">
        <v>10</v>
      </c>
      <c r="N41" s="160">
        <v>25</v>
      </c>
      <c r="O41" s="18"/>
      <c r="P41" s="175"/>
      <c r="Q41" s="176"/>
      <c r="R41" s="177"/>
      <c r="S41" s="49">
        <f>IF(OR(N41="",K41=Paramétrage!$C$10,K41=Paramétrage!$C$13,K41=Paramétrage!$C$17,K41=Paramétrage!$C$20,K41=Paramétrage!$C$24,K41=Paramétrage!$C$27,AND(K41&lt;&gt;Paramétrage!$C$9,O41="Mut+ext")),0,ROUNDUP(M41/N41,0))</f>
        <v>1</v>
      </c>
      <c r="T41" s="256">
        <f>IF(OR(K41="",O41="Mut+ext"),0,IF(VLOOKUP(K41,Paramétrage!$C$6:$E$29,2,0)=0,0,IF(N41="","saisir capacité",L41*S41*VLOOKUP(K41,Paramétrage!$C$6:$E$29,2,0))))</f>
        <v>10</v>
      </c>
      <c r="U41" s="230"/>
      <c r="V41" s="257">
        <f t="shared" ref="V41:V49" si="10">IF(OR(K41="",O41="Mut+ext"),0,IF(ISERROR(T41+U41)=TRUE,T41,T41+U41))</f>
        <v>10</v>
      </c>
      <c r="W41" s="50">
        <f>IF(OR(K41="",O41="Mut+ext"),0,IF(ISERROR(U41+T41*VLOOKUP(K41,Paramétrage!$C$6:$E$29,3,0))=TRUE,V41,U41+T41*VLOOKUP(K41,Paramétrage!$C$6:$E$29,3,0)))</f>
        <v>10</v>
      </c>
      <c r="X41" s="178"/>
      <c r="Y41" s="176"/>
      <c r="Z41" s="179"/>
      <c r="AA41" s="152" t="s">
        <v>86</v>
      </c>
      <c r="AB41" s="19"/>
      <c r="AC41" s="33">
        <f>IF(F41="",0,IF(I41="",0,IF(SUMIF($F$39:$F$58,F41,$M$39:$M$58)=0,0,IF(OR(J41="",I41="obligatoire"),AD41/SUMIF($F$39:$F$58,F41,$M$39:$M$58),AD41/(SUMIF($F$39:$F$58,F41,$M$39:$M$58)/J41)))))</f>
        <v>1.3333333333333333</v>
      </c>
      <c r="AD41" s="232">
        <f t="shared" ref="AD41:AD50" si="11">L41*M41</f>
        <v>100</v>
      </c>
    </row>
    <row r="42" spans="1:30">
      <c r="A42" s="217"/>
      <c r="B42" s="225"/>
      <c r="C42" s="233"/>
      <c r="D42" s="234"/>
      <c r="E42" s="244"/>
      <c r="F42" s="165" t="s">
        <v>142</v>
      </c>
      <c r="G42" s="27" t="s">
        <v>88</v>
      </c>
      <c r="H42" s="25"/>
      <c r="I42" s="31" t="s">
        <v>60</v>
      </c>
      <c r="J42" s="17"/>
      <c r="K42" s="166" t="s">
        <v>41</v>
      </c>
      <c r="L42" s="22">
        <v>10</v>
      </c>
      <c r="M42" s="159">
        <v>10</v>
      </c>
      <c r="N42" s="160">
        <v>25</v>
      </c>
      <c r="O42" s="18"/>
      <c r="P42" s="163"/>
      <c r="Q42" s="152"/>
      <c r="R42" s="164"/>
      <c r="S42" s="49"/>
      <c r="T42" s="256"/>
      <c r="U42" s="230"/>
      <c r="V42" s="257"/>
      <c r="W42" s="50"/>
      <c r="X42" s="161"/>
      <c r="Y42" s="152"/>
      <c r="Z42" s="162"/>
      <c r="AA42" s="152"/>
      <c r="AB42" s="19"/>
      <c r="AC42" s="33"/>
      <c r="AD42" s="232"/>
    </row>
    <row r="43" spans="1:30">
      <c r="A43" s="217"/>
      <c r="B43" s="225"/>
      <c r="C43" s="233"/>
      <c r="D43" s="234"/>
      <c r="E43" s="244"/>
      <c r="F43" s="165"/>
      <c r="G43" s="27"/>
      <c r="H43" s="25"/>
      <c r="I43" s="31"/>
      <c r="J43" s="17"/>
      <c r="K43" s="166"/>
      <c r="L43" s="22"/>
      <c r="M43" s="159"/>
      <c r="N43" s="160"/>
      <c r="O43" s="18"/>
      <c r="P43" s="175"/>
      <c r="Q43" s="176"/>
      <c r="R43" s="177"/>
      <c r="S43" s="49">
        <f>IF(OR(N43="",K43=Paramétrage!$C$10,K43=Paramétrage!$C$13,K43=Paramétrage!$C$17,K43=Paramétrage!$C$20,K43=Paramétrage!$C$24,K43=Paramétrage!$C$27,AND(K43&lt;&gt;Paramétrage!$C$9,O43="Mut+ext")),0,ROUNDUP(M43/N43,0))</f>
        <v>0</v>
      </c>
      <c r="T43" s="256">
        <f>IF(OR(K43="",O43="Mut+ext"),0,IF(VLOOKUP(K43,Paramétrage!$C$6:$E$29,2,0)=0,0,IF(N43="","saisir capacité",L43*S43*VLOOKUP(K43,Paramétrage!$C$6:$E$29,2,0))))</f>
        <v>0</v>
      </c>
      <c r="U43" s="230"/>
      <c r="V43" s="257">
        <f t="shared" si="10"/>
        <v>0</v>
      </c>
      <c r="W43" s="50">
        <f>IF(OR(K43="",O43="Mut+ext"),0,IF(ISERROR(U43+T43*VLOOKUP(K43,Paramétrage!$C$6:$E$29,3,0))=TRUE,V43,U43+T43*VLOOKUP(K43,Paramétrage!$C$6:$E$29,3,0)))</f>
        <v>0</v>
      </c>
      <c r="X43" s="178"/>
      <c r="Y43" s="176"/>
      <c r="Z43" s="179"/>
      <c r="AA43" s="152"/>
      <c r="AB43" s="19"/>
      <c r="AC43" s="33">
        <f>IF(F43="",0,IF(I43="",0,IF(SUMIF($F$39:$F$58,F43,$M$39:$M$58)=0,0,IF(OR(J43="",I43="obligatoire"),AD43/SUMIF($F$39:$F$58,F43,$M$39:$M$58),AD43/(SUMIF($F$39:$F$58,F43,$M$39:$M$58)/J43)))))</f>
        <v>0</v>
      </c>
      <c r="AD43" s="232">
        <f t="shared" si="11"/>
        <v>0</v>
      </c>
    </row>
    <row r="44" spans="1:30">
      <c r="A44" s="217"/>
      <c r="B44" s="225"/>
      <c r="C44" s="233"/>
      <c r="D44" s="234"/>
      <c r="E44" s="244"/>
      <c r="F44" s="271" t="s">
        <v>152</v>
      </c>
      <c r="G44" s="27" t="s">
        <v>167</v>
      </c>
      <c r="H44" s="25"/>
      <c r="I44" s="31" t="s">
        <v>40</v>
      </c>
      <c r="J44" s="17"/>
      <c r="K44" s="166" t="s">
        <v>54</v>
      </c>
      <c r="L44" s="22">
        <v>22</v>
      </c>
      <c r="M44" s="159">
        <v>50</v>
      </c>
      <c r="N44" s="160">
        <v>350</v>
      </c>
      <c r="O44" s="18" t="s">
        <v>78</v>
      </c>
      <c r="P44" s="175"/>
      <c r="Q44" s="176"/>
      <c r="R44" s="177"/>
      <c r="S44" s="49">
        <f>IF(OR(N44="",K44=Paramétrage!$C$10,K44=Paramétrage!$C$13,K44=Paramétrage!$C$17,K44=Paramétrage!$C$20,K44=Paramétrage!$C$24,K44=Paramétrage!$C$27,AND(K44&lt;&gt;Paramétrage!$C$9,O44="Mut+ext")),0,ROUNDUP(M44/N44,0))</f>
        <v>0</v>
      </c>
      <c r="T44" s="256">
        <f>IF(OR(K44="",O44="Mut+ext"),0,IF(VLOOKUP(K44,Paramétrage!$C$6:$E$29,2,0)=0,0,IF(N44="","saisir capacité",L44*S44*VLOOKUP(K44,Paramétrage!$C$6:$E$29,2,0))))</f>
        <v>0</v>
      </c>
      <c r="U44" s="230"/>
      <c r="V44" s="257">
        <f t="shared" si="10"/>
        <v>0</v>
      </c>
      <c r="W44" s="50">
        <f>IF(OR(K44="",O44="Mut+ext"),0,IF(ISERROR(U44+T44*VLOOKUP(K44,Paramétrage!$C$6:$E$29,3,0))=TRUE,V44,U44+T44*VLOOKUP(K44,Paramétrage!$C$6:$E$29,3,0)))</f>
        <v>0</v>
      </c>
      <c r="X44" s="178"/>
      <c r="Y44" s="176"/>
      <c r="Z44" s="179"/>
      <c r="AA44" s="152" t="s">
        <v>80</v>
      </c>
      <c r="AB44" s="19"/>
      <c r="AC44" s="33">
        <f>IF(F44="",0,IF(I44="",0,IF(SUMIF($F$39:$F$58,F44,$M$39:$M$58)=0,0,IF(OR(J44="",I44="obligatoire"),AD44/SUMIF($F$39:$F$58,F44,$M$39:$M$58),AD44/(SUMIF($F$39:$F$58,F44,$M$39:$M$58)/J44)))))</f>
        <v>14.666666666666666</v>
      </c>
      <c r="AD44" s="232">
        <f t="shared" si="11"/>
        <v>1100</v>
      </c>
    </row>
    <row r="45" spans="1:30">
      <c r="A45" s="217"/>
      <c r="B45" s="225"/>
      <c r="C45" s="233"/>
      <c r="D45" s="234"/>
      <c r="E45" s="244"/>
      <c r="F45" s="165" t="s">
        <v>154</v>
      </c>
      <c r="G45" s="27" t="s">
        <v>90</v>
      </c>
      <c r="H45" s="25"/>
      <c r="I45" s="31" t="s">
        <v>40</v>
      </c>
      <c r="J45" s="17"/>
      <c r="K45" s="166" t="s">
        <v>41</v>
      </c>
      <c r="L45" s="22">
        <v>12</v>
      </c>
      <c r="M45" s="159">
        <v>50</v>
      </c>
      <c r="N45" s="160">
        <v>25</v>
      </c>
      <c r="O45" s="18"/>
      <c r="P45" s="175"/>
      <c r="Q45" s="176"/>
      <c r="R45" s="177"/>
      <c r="S45" s="49">
        <f>IF(OR(N45="",K45=Paramétrage!$C$10,K45=Paramétrage!$C$13,K45=Paramétrage!$C$17,K45=Paramétrage!$C$20,K45=Paramétrage!$C$24,K45=Paramétrage!$C$27,AND(K45&lt;&gt;Paramétrage!$C$9,O45="Mut+ext")),0,ROUNDUP(M45/N45,0))</f>
        <v>2</v>
      </c>
      <c r="T45" s="256">
        <f>IF(OR(K45="",O45="Mut+ext"),0,IF(VLOOKUP(K45,Paramétrage!$C$6:$E$29,2,0)=0,0,IF(N45="","saisir capacité",L45*S45*VLOOKUP(K45,Paramétrage!$C$6:$E$29,2,0))))</f>
        <v>24</v>
      </c>
      <c r="U45" s="230"/>
      <c r="V45" s="257">
        <f t="shared" si="10"/>
        <v>24</v>
      </c>
      <c r="W45" s="50">
        <f>IF(OR(K45="",O45="Mut+ext"),0,IF(ISERROR(U45+T45*VLOOKUP(K45,Paramétrage!$C$6:$E$29,3,0))=TRUE,V45,U45+T45*VLOOKUP(K45,Paramétrage!$C$6:$E$29,3,0)))</f>
        <v>24</v>
      </c>
      <c r="X45" s="178"/>
      <c r="Y45" s="176"/>
      <c r="Z45" s="179"/>
      <c r="AA45" s="152" t="s">
        <v>83</v>
      </c>
      <c r="AB45" s="19"/>
      <c r="AC45" s="33">
        <f>IF(F45="",0,IF(I45="",0,IF(SUMIF($F$39:$F$58,F45,$M$39:$M$58)=0,0,IF(OR(J45="",I45="obligatoire"),AD45/SUMIF($F$39:$F$58,F45,$M$39:$M$58),AD45/(SUMIF($F$39:$F$58,F45,$M$39:$M$58)/J45)))))</f>
        <v>8</v>
      </c>
      <c r="AD45" s="232">
        <f t="shared" si="11"/>
        <v>600</v>
      </c>
    </row>
    <row r="46" spans="1:30">
      <c r="A46" s="217"/>
      <c r="B46" s="225"/>
      <c r="C46" s="233"/>
      <c r="D46" s="234"/>
      <c r="E46" s="244"/>
      <c r="F46" s="165" t="s">
        <v>140</v>
      </c>
      <c r="G46" s="27" t="s">
        <v>144</v>
      </c>
      <c r="H46" s="25"/>
      <c r="I46" s="31" t="s">
        <v>60</v>
      </c>
      <c r="J46" s="17"/>
      <c r="K46" s="166" t="s">
        <v>41</v>
      </c>
      <c r="L46" s="22">
        <v>10</v>
      </c>
      <c r="M46" s="159">
        <v>50</v>
      </c>
      <c r="N46" s="160">
        <v>25</v>
      </c>
      <c r="O46" s="18"/>
      <c r="P46" s="175"/>
      <c r="Q46" s="176"/>
      <c r="R46" s="177"/>
      <c r="S46" s="49">
        <f>IF(OR(N46="",K46=Paramétrage!$C$10,K46=Paramétrage!$C$13,K46=Paramétrage!$C$17,K46=Paramétrage!$C$20,K46=Paramétrage!$C$24,K46=Paramétrage!$C$27,AND(K46&lt;&gt;Paramétrage!$C$9,O46="Mut+ext")),0,ROUNDUP(M46/N46,0))</f>
        <v>2</v>
      </c>
      <c r="T46" s="256">
        <f>IF(OR(K46="",O46="Mut+ext"),0,IF(VLOOKUP(K46,Paramétrage!$C$6:$E$29,2,0)=0,0,IF(N46="","saisir capacité",L46*S46*VLOOKUP(K46,Paramétrage!$C$6:$E$29,2,0))))</f>
        <v>20</v>
      </c>
      <c r="U46" s="230"/>
      <c r="V46" s="257">
        <f t="shared" si="10"/>
        <v>20</v>
      </c>
      <c r="W46" s="50">
        <f>IF(OR(K46="",O46="Mut+ext"),0,IF(ISERROR(U46+T46*VLOOKUP(K46,Paramétrage!$C$6:$E$29,3,0))=TRUE,V46,U46+T46*VLOOKUP(K46,Paramétrage!$C$6:$E$29,3,0)))</f>
        <v>20</v>
      </c>
      <c r="X46" s="178"/>
      <c r="Y46" s="176"/>
      <c r="Z46" s="179"/>
      <c r="AA46" s="152" t="s">
        <v>86</v>
      </c>
      <c r="AB46" s="19"/>
      <c r="AC46" s="33">
        <f>IF(F46="",0,IF(I46="",0,IF(SUMIF($F$39:$F$58,F46,$M$39:$M$58)=0,0,IF(OR(J46="",I46="obligatoire"),AD46/SUMIF($F$39:$F$58,F46,$M$39:$M$58),AD46/(SUMIF($F$39:$F$58,F46,$M$39:$M$58)/J46)))))</f>
        <v>6.666666666666667</v>
      </c>
      <c r="AD46" s="232">
        <f t="shared" si="11"/>
        <v>500</v>
      </c>
    </row>
    <row r="47" spans="1:30">
      <c r="A47" s="217"/>
      <c r="B47" s="225"/>
      <c r="C47" s="233"/>
      <c r="D47" s="234"/>
      <c r="E47" s="244"/>
      <c r="F47" s="165" t="s">
        <v>142</v>
      </c>
      <c r="G47" s="27" t="s">
        <v>92</v>
      </c>
      <c r="H47" s="25"/>
      <c r="I47" s="31" t="s">
        <v>60</v>
      </c>
      <c r="J47" s="17"/>
      <c r="K47" s="166" t="s">
        <v>41</v>
      </c>
      <c r="L47" s="22">
        <v>10</v>
      </c>
      <c r="M47" s="159">
        <v>50</v>
      </c>
      <c r="N47" s="160">
        <v>25</v>
      </c>
      <c r="O47" s="18"/>
      <c r="P47" s="163"/>
      <c r="Q47" s="152"/>
      <c r="R47" s="164"/>
      <c r="S47" s="49"/>
      <c r="T47" s="256"/>
      <c r="U47" s="230"/>
      <c r="V47" s="257"/>
      <c r="W47" s="50"/>
      <c r="X47" s="161"/>
      <c r="Y47" s="152"/>
      <c r="Z47" s="162"/>
      <c r="AA47" s="152"/>
      <c r="AB47" s="19"/>
      <c r="AC47" s="33"/>
      <c r="AD47" s="232"/>
    </row>
    <row r="48" spans="1:30">
      <c r="A48" s="217"/>
      <c r="B48" s="225"/>
      <c r="C48" s="233"/>
      <c r="D48" s="234"/>
      <c r="E48" s="244"/>
      <c r="F48" s="165"/>
      <c r="G48" s="27"/>
      <c r="H48" s="25"/>
      <c r="I48" s="31"/>
      <c r="J48" s="17"/>
      <c r="K48" s="166"/>
      <c r="L48" s="22"/>
      <c r="M48" s="159"/>
      <c r="N48" s="160"/>
      <c r="O48" s="18"/>
      <c r="P48" s="175"/>
      <c r="Q48" s="176"/>
      <c r="R48" s="177"/>
      <c r="S48" s="49">
        <f>IF(OR(N48="",K48=Paramétrage!$C$10,K48=Paramétrage!$C$13,K48=Paramétrage!$C$17,K48=Paramétrage!$C$20,K48=Paramétrage!$C$24,K48=Paramétrage!$C$27,AND(K48&lt;&gt;Paramétrage!$C$9,O48="Mut+ext")),0,ROUNDUP(M48/N48,0))</f>
        <v>0</v>
      </c>
      <c r="T48" s="256">
        <f>IF(OR(K48="",O48="Mut+ext"),0,IF(VLOOKUP(K48,Paramétrage!$C$6:$E$29,2,0)=0,0,IF(N48="","saisir capacité",L48*S48*VLOOKUP(K48,Paramétrage!$C$6:$E$29,2,0))))</f>
        <v>0</v>
      </c>
      <c r="U48" s="230"/>
      <c r="V48" s="257">
        <f t="shared" si="10"/>
        <v>0</v>
      </c>
      <c r="W48" s="50">
        <f>IF(OR(K48="",O48="Mut+ext"),0,IF(ISERROR(U48+T48*VLOOKUP(K48,Paramétrage!$C$6:$E$29,3,0))=TRUE,V48,U48+T48*VLOOKUP(K48,Paramétrage!$C$6:$E$29,3,0)))</f>
        <v>0</v>
      </c>
      <c r="X48" s="178"/>
      <c r="Y48" s="176"/>
      <c r="Z48" s="179"/>
      <c r="AA48" s="152"/>
      <c r="AB48" s="19"/>
      <c r="AC48" s="33">
        <f>IF(F48="",0,IF(I48="",0,IF(SUMIF($F$39:$F$58,F48,$M$39:$M$58)=0,0,IF(OR(J48="",I48="obligatoire"),AD48/SUMIF($F$39:$F$58,F48,$M$39:$M$58),AD48/(SUMIF($F$39:$F$58,F48,$M$39:$M$58)/J48)))))</f>
        <v>0</v>
      </c>
      <c r="AD48" s="232">
        <f t="shared" si="11"/>
        <v>0</v>
      </c>
    </row>
    <row r="49" spans="1:30">
      <c r="A49" s="217"/>
      <c r="B49" s="225"/>
      <c r="C49" s="233"/>
      <c r="D49" s="234"/>
      <c r="E49" s="244"/>
      <c r="F49" s="271" t="s">
        <v>152</v>
      </c>
      <c r="G49" s="27" t="s">
        <v>168</v>
      </c>
      <c r="H49" s="25"/>
      <c r="I49" s="31" t="s">
        <v>40</v>
      </c>
      <c r="J49" s="17"/>
      <c r="K49" s="166" t="s">
        <v>54</v>
      </c>
      <c r="L49" s="22">
        <v>22</v>
      </c>
      <c r="M49" s="159">
        <v>15</v>
      </c>
      <c r="N49" s="160">
        <v>350</v>
      </c>
      <c r="O49" s="18" t="s">
        <v>78</v>
      </c>
      <c r="P49" s="175"/>
      <c r="Q49" s="176"/>
      <c r="R49" s="177"/>
      <c r="S49" s="49">
        <f>IF(OR(N49="",K49=Paramétrage!$C$10,K49=Paramétrage!$C$13,K49=Paramétrage!$C$17,K49=Paramétrage!$C$20,K49=Paramétrage!$C$24,K49=Paramétrage!$C$27,AND(K49&lt;&gt;Paramétrage!$C$9,O49="Mut+ext")),0,ROUNDUP(M49/N49,0))</f>
        <v>0</v>
      </c>
      <c r="T49" s="256">
        <f>IF(OR(K49="",O49="Mut+ext"),0,IF(VLOOKUP(K49,Paramétrage!$C$6:$E$29,2,0)=0,0,IF(N49="","saisir capacité",L49*S49*VLOOKUP(K49,Paramétrage!$C$6:$E$29,2,0))))</f>
        <v>0</v>
      </c>
      <c r="U49" s="230"/>
      <c r="V49" s="257">
        <f t="shared" si="10"/>
        <v>0</v>
      </c>
      <c r="W49" s="50">
        <f>IF(OR(K49="",O49="Mut+ext"),0,IF(ISERROR(U49+T49*VLOOKUP(K49,Paramétrage!$C$6:$E$29,3,0))=TRUE,V49,U49+T49*VLOOKUP(K49,Paramétrage!$C$6:$E$29,3,0)))</f>
        <v>0</v>
      </c>
      <c r="X49" s="178"/>
      <c r="Y49" s="176"/>
      <c r="Z49" s="179"/>
      <c r="AA49" s="152" t="s">
        <v>80</v>
      </c>
      <c r="AB49" s="19"/>
      <c r="AC49" s="33">
        <f>IF(F49="",0,IF(I49="",0,IF(SUMIF($F$39:$F$58,F49,$M$39:$M$58)=0,0,IF(OR(J49="",I49="obligatoire"),AD49/SUMIF($F$39:$F$58,F49,$M$39:$M$58),AD49/(SUMIF($F$39:$F$58,F49,$M$39:$M$58)/J49)))))</f>
        <v>4.4000000000000004</v>
      </c>
      <c r="AD49" s="232">
        <f t="shared" si="11"/>
        <v>330</v>
      </c>
    </row>
    <row r="50" spans="1:30" ht="15.75" customHeight="1">
      <c r="A50" s="217"/>
      <c r="B50" s="225"/>
      <c r="C50" s="233"/>
      <c r="D50" s="234"/>
      <c r="E50" s="244"/>
      <c r="F50" s="165" t="s">
        <v>154</v>
      </c>
      <c r="G50" s="27" t="s">
        <v>94</v>
      </c>
      <c r="H50" s="25"/>
      <c r="I50" s="31" t="s">
        <v>40</v>
      </c>
      <c r="J50" s="17"/>
      <c r="K50" s="166" t="s">
        <v>41</v>
      </c>
      <c r="L50" s="22">
        <v>12</v>
      </c>
      <c r="M50" s="159">
        <v>15</v>
      </c>
      <c r="N50" s="160">
        <v>25</v>
      </c>
      <c r="O50" s="18"/>
      <c r="P50" s="175"/>
      <c r="Q50" s="176"/>
      <c r="R50" s="177"/>
      <c r="S50" s="49">
        <f>IF(OR(N50="",K50=Paramétrage!$C$10,K50=Paramétrage!$C$13,K50=Paramétrage!$C$17,K50=Paramétrage!$C$20,K50=Paramétrage!$C$24,K50=Paramétrage!$C$27,AND(K50&lt;&gt;Paramétrage!$C$9,O50="Mut+ext")),0,ROUNDUP(M50/N50,0))</f>
        <v>1</v>
      </c>
      <c r="T50" s="256">
        <f>IF(OR(K50="",O50="Mut+ext"),0,IF(VLOOKUP(K50,Paramétrage!$C$6:$E$29,2,0)=0,0,IF(N50="","saisir capacité",L50*S50*VLOOKUP(K50,Paramétrage!$C$6:$E$29,2,0))))</f>
        <v>12</v>
      </c>
      <c r="U50" s="230"/>
      <c r="V50" s="257">
        <f t="shared" si="8"/>
        <v>12</v>
      </c>
      <c r="W50" s="50">
        <f>IF(OR(K50="",O50="Mut+ext"),0,IF(ISERROR(U50+T50*VLOOKUP(K50,Paramétrage!$C$6:$E$29,3,0))=TRUE,V50,U50+T50*VLOOKUP(K50,Paramétrage!$C$6:$E$29,3,0)))</f>
        <v>12</v>
      </c>
      <c r="X50" s="178"/>
      <c r="Y50" s="176"/>
      <c r="Z50" s="179"/>
      <c r="AA50" s="152" t="s">
        <v>83</v>
      </c>
      <c r="AB50" s="19"/>
      <c r="AC50" s="33">
        <f>IF(F50="",0,IF(I50="",0,IF(SUMIF($F$39:$F$58,F50,$M$39:$M$58)=0,0,IF(OR(J50="",I50="obligatoire"),AD50/SUMIF($F$39:$F$58,F50,$M$39:$M$58),AD50/(SUMIF($F$39:$F$58,F50,$M$39:$M$58)/J50)))))</f>
        <v>2.4</v>
      </c>
      <c r="AD50" s="232">
        <f t="shared" si="11"/>
        <v>180</v>
      </c>
    </row>
    <row r="51" spans="1:30" ht="15.75" customHeight="1">
      <c r="A51" s="217"/>
      <c r="B51" s="225"/>
      <c r="C51" s="233"/>
      <c r="D51" s="234"/>
      <c r="E51" s="244"/>
      <c r="F51" s="165" t="s">
        <v>140</v>
      </c>
      <c r="G51" s="27" t="s">
        <v>146</v>
      </c>
      <c r="H51" s="25"/>
      <c r="I51" s="31" t="s">
        <v>60</v>
      </c>
      <c r="J51" s="17"/>
      <c r="K51" s="166" t="s">
        <v>41</v>
      </c>
      <c r="L51" s="22">
        <v>10</v>
      </c>
      <c r="M51" s="159">
        <v>15</v>
      </c>
      <c r="N51" s="160">
        <v>25</v>
      </c>
      <c r="O51" s="18"/>
      <c r="P51" s="175"/>
      <c r="Q51" s="176"/>
      <c r="R51" s="177"/>
      <c r="S51" s="49">
        <f>IF(OR(N51="",K51=Paramétrage!$C$10,K51=Paramétrage!$C$13,K51=Paramétrage!$C$17,K51=Paramétrage!$C$20,K51=Paramétrage!$C$24,K51=Paramétrage!$C$27,AND(K51&lt;&gt;Paramétrage!$C$9,O51="Mut+ext")),0,ROUNDUP(M51/N51,0))</f>
        <v>1</v>
      </c>
      <c r="T51" s="256">
        <f>IF(OR(K51="",O51="Mut+ext"),0,IF(VLOOKUP(K51,Paramétrage!$C$6:$E$29,2,0)=0,0,IF(N51="","saisir capacité",L51*S51*VLOOKUP(K51,Paramétrage!$C$6:$E$29,2,0))))</f>
        <v>10</v>
      </c>
      <c r="U51" s="230"/>
      <c r="V51" s="257">
        <f t="shared" si="8"/>
        <v>10</v>
      </c>
      <c r="W51" s="50">
        <f>IF(OR(K51="",O51="Mut+ext"),0,IF(ISERROR(U51+T51*VLOOKUP(K51,Paramétrage!$C$6:$E$29,3,0))=TRUE,V51,U51+T51*VLOOKUP(K51,Paramétrage!$C$6:$E$29,3,0)))</f>
        <v>10</v>
      </c>
      <c r="X51" s="178"/>
      <c r="Y51" s="176"/>
      <c r="Z51" s="179"/>
      <c r="AA51" s="152" t="s">
        <v>86</v>
      </c>
      <c r="AB51" s="19"/>
      <c r="AC51" s="33">
        <f>IF(F51="",0,IF(I51="",0,IF(SUMIF($F$39:$F$58,F51,$M$39:$M$58)=0,0,IF(OR(J51="",I51="obligatoire"),AD51/SUMIF($F$39:$F$58,F51,$M$39:$M$58),AD51/(SUMIF($F$39:$F$58,F51,$M$39:$M$58)/J51)))))</f>
        <v>2</v>
      </c>
      <c r="AD51" s="232">
        <f t="shared" si="9"/>
        <v>150</v>
      </c>
    </row>
    <row r="52" spans="1:30" ht="15.75" customHeight="1">
      <c r="A52" s="217"/>
      <c r="B52" s="225"/>
      <c r="C52" s="233"/>
      <c r="D52" s="234"/>
      <c r="E52" s="244"/>
      <c r="F52" s="165" t="s">
        <v>142</v>
      </c>
      <c r="G52" s="27" t="s">
        <v>98</v>
      </c>
      <c r="H52" s="25"/>
      <c r="I52" s="31" t="s">
        <v>60</v>
      </c>
      <c r="J52" s="17"/>
      <c r="K52" s="166" t="s">
        <v>41</v>
      </c>
      <c r="L52" s="22">
        <v>10</v>
      </c>
      <c r="M52" s="159">
        <v>15</v>
      </c>
      <c r="N52" s="160">
        <v>25</v>
      </c>
      <c r="O52" s="18"/>
      <c r="P52" s="163"/>
      <c r="Q52" s="152"/>
      <c r="R52" s="164"/>
      <c r="S52" s="49"/>
      <c r="T52" s="256"/>
      <c r="U52" s="230"/>
      <c r="V52" s="257"/>
      <c r="W52" s="50"/>
      <c r="X52" s="161"/>
      <c r="Y52" s="152"/>
      <c r="Z52" s="162"/>
      <c r="AA52" s="152"/>
      <c r="AB52" s="19"/>
      <c r="AC52" s="33"/>
      <c r="AD52" s="232"/>
    </row>
    <row r="53" spans="1:30" ht="15.75" customHeight="1">
      <c r="A53" s="217"/>
      <c r="B53" s="225"/>
      <c r="C53" s="233"/>
      <c r="D53" s="234"/>
      <c r="E53" s="244"/>
      <c r="F53" s="165"/>
      <c r="G53" s="27"/>
      <c r="H53" s="25"/>
      <c r="I53" s="31"/>
      <c r="J53" s="17"/>
      <c r="K53" s="166"/>
      <c r="L53" s="21"/>
      <c r="M53" s="236"/>
      <c r="N53" s="160"/>
      <c r="O53" s="18"/>
      <c r="P53" s="175"/>
      <c r="Q53" s="176"/>
      <c r="R53" s="177"/>
      <c r="S53" s="49">
        <f>IF(OR(N53="",K53=Paramétrage!$C$10,K53=Paramétrage!$C$13,K53=Paramétrage!$C$17,K53=Paramétrage!$C$20,K53=Paramétrage!$C$24,K53=Paramétrage!$C$27,AND(K53&lt;&gt;Paramétrage!$C$9,O53="Mut+ext")),0,ROUNDUP(M53/N53,0))</f>
        <v>0</v>
      </c>
      <c r="T53" s="256">
        <f>IF(OR(K53="",O53="Mut+ext"),0,IF(VLOOKUP(K53,Paramétrage!$C$6:$E$29,2,0)=0,0,IF(N53="","saisir capacité",L53*S53*VLOOKUP(K53,Paramétrage!$C$6:$E$29,2,0))))</f>
        <v>0</v>
      </c>
      <c r="U53" s="230"/>
      <c r="V53" s="257">
        <f t="shared" si="8"/>
        <v>0</v>
      </c>
      <c r="W53" s="50">
        <f>IF(OR(K53="",O53="Mut+ext"),0,IF(ISERROR(U53+T53*VLOOKUP(K53,Paramétrage!$C$6:$E$29,3,0))=TRUE,V53,U53+T53*VLOOKUP(K53,Paramétrage!$C$6:$E$29,3,0)))</f>
        <v>0</v>
      </c>
      <c r="X53" s="178"/>
      <c r="Y53" s="176"/>
      <c r="Z53" s="179"/>
      <c r="AA53" s="152"/>
      <c r="AB53" s="19"/>
      <c r="AC53" s="33">
        <f t="shared" ref="AC53:AC58" si="12">IF(F53="",0,IF(I53="",0,IF(SUMIF($F$39:$F$58,F53,$M$39:$M$58)=0,0,IF(OR(J53="",I53="obligatoire"),AD53/SUMIF($F$39:$F$58,F53,$M$39:$M$58),AD53/(SUMIF($F$39:$F$58,F53,$M$39:$M$58)/J53)))))</f>
        <v>0</v>
      </c>
      <c r="AD53" s="232">
        <f t="shared" si="9"/>
        <v>0</v>
      </c>
    </row>
    <row r="54" spans="1:30" ht="15.75" customHeight="1">
      <c r="A54" s="217"/>
      <c r="B54" s="225"/>
      <c r="C54" s="233"/>
      <c r="D54" s="234"/>
      <c r="E54" s="244"/>
      <c r="F54" s="165" t="s">
        <v>157</v>
      </c>
      <c r="G54" s="27" t="s">
        <v>112</v>
      </c>
      <c r="H54" s="25"/>
      <c r="I54" s="31" t="s">
        <v>40</v>
      </c>
      <c r="J54" s="17">
        <v>1</v>
      </c>
      <c r="K54" s="166" t="s">
        <v>54</v>
      </c>
      <c r="L54" s="22">
        <v>10</v>
      </c>
      <c r="M54" s="159"/>
      <c r="N54" s="160">
        <v>500</v>
      </c>
      <c r="O54" s="18" t="s">
        <v>78</v>
      </c>
      <c r="P54" s="175" t="s">
        <v>148</v>
      </c>
      <c r="Q54" s="176"/>
      <c r="R54" s="177"/>
      <c r="S54" s="49">
        <f>IF(OR(N54="",K54=Paramétrage!$C$10,K54=Paramétrage!$C$13,K54=Paramétrage!$C$17,K54=Paramétrage!$C$20,K54=Paramétrage!$C$24,K54=Paramétrage!$C$27,AND(K54&lt;&gt;Paramétrage!$C$9,O54="Mut+ext")),0,ROUNDUP(M54/N54,0))</f>
        <v>0</v>
      </c>
      <c r="T54" s="256">
        <f>IF(OR(K54="",O54="Mut+ext"),0,IF(VLOOKUP(K54,Paramétrage!$C$6:$E$29,2,0)=0,0,IF(N54="","saisir capacité",L54*S54*VLOOKUP(K54,Paramétrage!$C$6:$E$29,2,0))))</f>
        <v>0</v>
      </c>
      <c r="U54" s="230"/>
      <c r="V54" s="257">
        <f t="shared" si="8"/>
        <v>0</v>
      </c>
      <c r="W54" s="50">
        <f>IF(OR(K54="",O54="Mut+ext"),0,IF(ISERROR(U54+T54*VLOOKUP(K54,Paramétrage!$C$6:$E$29,3,0))=TRUE,V54,U54+T54*VLOOKUP(K54,Paramétrage!$C$6:$E$29,3,0)))</f>
        <v>0</v>
      </c>
      <c r="X54" s="178"/>
      <c r="Y54" s="176"/>
      <c r="Z54" s="179"/>
      <c r="AA54" s="152" t="s">
        <v>80</v>
      </c>
      <c r="AB54" s="19"/>
      <c r="AC54" s="33">
        <f t="shared" si="12"/>
        <v>0</v>
      </c>
      <c r="AD54" s="232">
        <f t="shared" si="9"/>
        <v>0</v>
      </c>
    </row>
    <row r="55" spans="1:30">
      <c r="A55" s="217"/>
      <c r="B55" s="225"/>
      <c r="C55" s="233"/>
      <c r="D55" s="234"/>
      <c r="E55" s="244"/>
      <c r="F55" s="165"/>
      <c r="G55" s="67"/>
      <c r="H55" s="25"/>
      <c r="I55" s="24"/>
      <c r="J55" s="17"/>
      <c r="K55" s="166"/>
      <c r="L55" s="21"/>
      <c r="M55" s="159"/>
      <c r="N55" s="160"/>
      <c r="O55" s="18"/>
      <c r="P55" s="175"/>
      <c r="Q55" s="176"/>
      <c r="R55" s="177"/>
      <c r="S55" s="49">
        <f>IF(OR(N55="",K55=Paramétrage!$C$10,K55=Paramétrage!$C$13,K55=Paramétrage!$C$17,K55=Paramétrage!$C$20,K55=Paramétrage!$C$24,K55=Paramétrage!$C$27,AND(K55&lt;&gt;Paramétrage!$C$9,O55="Mut+ext")),0,ROUNDUP(M55/N55,0))</f>
        <v>0</v>
      </c>
      <c r="T55" s="256">
        <f>IF(OR(K55="",O55="Mut+ext"),0,IF(VLOOKUP(K55,Paramétrage!$C$6:$E$29,2,0)=0,0,IF(N55="","saisir capacité",L55*S55*VLOOKUP(K55,Paramétrage!$C$6:$E$29,2,0))))</f>
        <v>0</v>
      </c>
      <c r="U55" s="230"/>
      <c r="V55" s="257">
        <f t="shared" si="8"/>
        <v>0</v>
      </c>
      <c r="W55" s="50">
        <f>IF(OR(K55="",O55="Mut+ext"),0,IF(ISERROR(U55+T55*VLOOKUP(K55,Paramétrage!$C$6:$E$29,3,0))=TRUE,V55,U55+T55*VLOOKUP(K55,Paramétrage!$C$6:$E$29,3,0)))</f>
        <v>0</v>
      </c>
      <c r="X55" s="178"/>
      <c r="Y55" s="176"/>
      <c r="Z55" s="179"/>
      <c r="AA55" s="152"/>
      <c r="AB55" s="19"/>
      <c r="AC55" s="33">
        <f t="shared" si="12"/>
        <v>0</v>
      </c>
      <c r="AD55" s="232">
        <f t="shared" si="9"/>
        <v>0</v>
      </c>
    </row>
    <row r="56" spans="1:30">
      <c r="A56" s="217"/>
      <c r="B56" s="225"/>
      <c r="C56" s="233"/>
      <c r="D56" s="234"/>
      <c r="E56" s="244"/>
      <c r="F56" s="165"/>
      <c r="G56" s="67"/>
      <c r="H56" s="25"/>
      <c r="I56" s="24"/>
      <c r="J56" s="17"/>
      <c r="K56" s="166"/>
      <c r="L56" s="21"/>
      <c r="M56" s="269"/>
      <c r="N56" s="160"/>
      <c r="O56" s="18"/>
      <c r="P56" s="175"/>
      <c r="Q56" s="176"/>
      <c r="R56" s="177"/>
      <c r="S56" s="49">
        <f>IF(OR(N56="",K56=Paramétrage!$C$10,K56=Paramétrage!$C$13,K56=Paramétrage!$C$17,K56=Paramétrage!$C$20,K56=Paramétrage!$C$24,K56=Paramétrage!$C$27,AND(K56&lt;&gt;Paramétrage!$C$9,O56="Mut+ext")),0,ROUNDUP(M56/N56,0))</f>
        <v>0</v>
      </c>
      <c r="T56" s="256">
        <f>IF(OR(K56="",O56="Mut+ext"),0,IF(VLOOKUP(K56,Paramétrage!$C$6:$E$29,2,0)=0,0,IF(N56="","saisir capacité",L56*S56*VLOOKUP(K56,Paramétrage!$C$6:$E$29,2,0))))</f>
        <v>0</v>
      </c>
      <c r="U56" s="230"/>
      <c r="V56" s="257">
        <f t="shared" si="8"/>
        <v>0</v>
      </c>
      <c r="W56" s="50">
        <f>IF(OR(K56="",O56="Mut+ext"),0,IF(ISERROR(U56+T56*VLOOKUP(K56,Paramétrage!$C$6:$E$29,3,0))=TRUE,V56,U56+T56*VLOOKUP(K56,Paramétrage!$C$6:$E$29,3,0)))</f>
        <v>0</v>
      </c>
      <c r="X56" s="178"/>
      <c r="Y56" s="176"/>
      <c r="Z56" s="179"/>
      <c r="AA56" s="152"/>
      <c r="AB56" s="19"/>
      <c r="AC56" s="33">
        <f t="shared" si="12"/>
        <v>0</v>
      </c>
      <c r="AD56" s="232">
        <f t="shared" si="9"/>
        <v>0</v>
      </c>
    </row>
    <row r="57" spans="1:30">
      <c r="A57" s="217"/>
      <c r="B57" s="225"/>
      <c r="C57" s="233"/>
      <c r="D57" s="234"/>
      <c r="E57" s="244"/>
      <c r="F57" s="165"/>
      <c r="G57" s="27"/>
      <c r="H57" s="25"/>
      <c r="I57" s="31"/>
      <c r="J57" s="17"/>
      <c r="K57" s="166"/>
      <c r="L57" s="22"/>
      <c r="M57" s="159"/>
      <c r="N57" s="160"/>
      <c r="O57" s="18"/>
      <c r="P57" s="175"/>
      <c r="Q57" s="176"/>
      <c r="R57" s="177"/>
      <c r="S57" s="49">
        <f>IF(OR(N57="",K57=Paramétrage!$C$10,K57=Paramétrage!$C$13,K57=Paramétrage!$C$17,K57=Paramétrage!$C$20,K57=Paramétrage!$C$24,K57=Paramétrage!$C$27,AND(K57&lt;&gt;Paramétrage!$C$9,O57="Mut+ext")),0,ROUNDUP(M57/N57,0))</f>
        <v>0</v>
      </c>
      <c r="T57" s="256">
        <f>IF(OR(K57="",O57="Mut+ext"),0,IF(VLOOKUP(K57,Paramétrage!$C$6:$E$29,2,0)=0,0,IF(N57="","saisir capacité",L57*S57*VLOOKUP(K57,Paramétrage!$C$6:$E$29,2,0))))</f>
        <v>0</v>
      </c>
      <c r="U57" s="230"/>
      <c r="V57" s="257">
        <f t="shared" si="8"/>
        <v>0</v>
      </c>
      <c r="W57" s="50">
        <f>IF(OR(K57="",O57="Mut+ext"),0,IF(ISERROR(U57+T57*VLOOKUP(K57,Paramétrage!$C$6:$E$29,3,0))=TRUE,V57,U57+T57*VLOOKUP(K57,Paramétrage!$C$6:$E$29,3,0)))</f>
        <v>0</v>
      </c>
      <c r="X57" s="178"/>
      <c r="Y57" s="176"/>
      <c r="Z57" s="179"/>
      <c r="AA57" s="152"/>
      <c r="AB57" s="19"/>
      <c r="AC57" s="33">
        <f t="shared" si="12"/>
        <v>0</v>
      </c>
      <c r="AD57" s="232">
        <f t="shared" si="9"/>
        <v>0</v>
      </c>
    </row>
    <row r="58" spans="1:30">
      <c r="A58" s="217"/>
      <c r="B58" s="225"/>
      <c r="C58" s="233"/>
      <c r="D58" s="234"/>
      <c r="E58" s="261"/>
      <c r="F58" s="165"/>
      <c r="G58" s="67"/>
      <c r="H58" s="25"/>
      <c r="I58" s="24"/>
      <c r="J58" s="17"/>
      <c r="K58" s="166"/>
      <c r="L58" s="21"/>
      <c r="M58" s="236"/>
      <c r="N58" s="160"/>
      <c r="O58" s="18"/>
      <c r="P58" s="175"/>
      <c r="Q58" s="176"/>
      <c r="R58" s="177"/>
      <c r="S58" s="49">
        <f>IF(OR(N58="",K58=Paramétrage!$C$10,K58=Paramétrage!$C$13,K58=Paramétrage!$C$17,K58=Paramétrage!$C$20,K58=Paramétrage!$C$24,K58=Paramétrage!$C$27,AND(K58&lt;&gt;Paramétrage!$C$9,O58="Mut+ext")),0,ROUNDUP(M58/N58,0))</f>
        <v>0</v>
      </c>
      <c r="T58" s="256">
        <f>IF(OR(K58="",O58="Mut+ext"),0,IF(VLOOKUP(K58,Paramétrage!$C$6:$E$29,2,0)=0,0,IF(N58="","saisir capacité",L58*S58*VLOOKUP(K58,Paramétrage!$C$6:$E$29,2,0))))</f>
        <v>0</v>
      </c>
      <c r="U58" s="230"/>
      <c r="V58" s="257">
        <f t="shared" si="8"/>
        <v>0</v>
      </c>
      <c r="W58" s="50">
        <f>IF(OR(K58="",O58="Mut+ext"),0,IF(ISERROR(U58+T58*VLOOKUP(K58,Paramétrage!$C$6:$E$29,3,0))=TRUE,V58,U58+T58*VLOOKUP(K58,Paramétrage!$C$6:$E$29,3,0)))</f>
        <v>0</v>
      </c>
      <c r="X58" s="178"/>
      <c r="Y58" s="176"/>
      <c r="Z58" s="179"/>
      <c r="AA58" s="152"/>
      <c r="AB58" s="19"/>
      <c r="AC58" s="33">
        <f t="shared" si="12"/>
        <v>0</v>
      </c>
      <c r="AD58" s="232">
        <f t="shared" si="9"/>
        <v>0</v>
      </c>
    </row>
    <row r="59" spans="1:30">
      <c r="A59" s="217"/>
      <c r="B59" s="225"/>
      <c r="C59" s="262"/>
      <c r="D59" s="263"/>
      <c r="E59" s="264"/>
      <c r="F59" s="264"/>
      <c r="G59" s="74"/>
      <c r="H59" s="66"/>
      <c r="I59" s="75"/>
      <c r="J59" s="42"/>
      <c r="K59" s="265"/>
      <c r="L59" s="76">
        <f>AC59</f>
        <v>43.999999999999993</v>
      </c>
      <c r="M59" s="266"/>
      <c r="N59" s="266"/>
      <c r="O59" s="45"/>
      <c r="P59" s="43"/>
      <c r="Q59" s="43"/>
      <c r="R59" s="44"/>
      <c r="S59" s="60"/>
      <c r="T59" s="267">
        <f>SUM(T39:T58)</f>
        <v>88</v>
      </c>
      <c r="U59" s="265">
        <f>SUM(U39:U58)</f>
        <v>0</v>
      </c>
      <c r="V59" s="268">
        <f>SUM(V39:V58)</f>
        <v>88</v>
      </c>
      <c r="W59" s="46">
        <f>SUM(W39:W58)</f>
        <v>88</v>
      </c>
      <c r="X59" s="61"/>
      <c r="Y59" s="62"/>
      <c r="Z59" s="63"/>
      <c r="AA59" s="64"/>
      <c r="AB59" s="65"/>
      <c r="AC59" s="58">
        <f>SUM(AC39:AC58)</f>
        <v>43.999999999999993</v>
      </c>
      <c r="AD59" s="59">
        <f>SUM(AD39:AD58)</f>
        <v>3300</v>
      </c>
    </row>
    <row r="60" spans="1:30" ht="15.75" customHeight="1">
      <c r="A60" s="217"/>
      <c r="B60" s="225" t="s">
        <v>158</v>
      </c>
      <c r="C60" s="226"/>
      <c r="D60" s="227"/>
      <c r="E60" s="244"/>
      <c r="F60" s="165"/>
      <c r="G60" s="27"/>
      <c r="H60" s="25"/>
      <c r="I60" s="31"/>
      <c r="J60" s="17"/>
      <c r="K60" s="166"/>
      <c r="L60" s="22"/>
      <c r="M60" s="159"/>
      <c r="N60" s="160"/>
      <c r="O60" s="20"/>
      <c r="P60" s="175"/>
      <c r="Q60" s="176"/>
      <c r="R60" s="177"/>
      <c r="S60" s="49">
        <f>IF(OR(N60="",K60=Paramétrage!$C$10,K60=Paramétrage!$C$13,K60=Paramétrage!$C$17,K60=Paramétrage!$C$20,K60=Paramétrage!$C$24,K60=Paramétrage!$C$27,AND(K60&lt;&gt;Paramétrage!$C$9,O60="Mut+ext")),0,ROUNDUP(M60/N60,0))</f>
        <v>0</v>
      </c>
      <c r="T60" s="256">
        <f>IF(OR(K60="",O60="Mut+ext"),0,IF(VLOOKUP(K60,Paramétrage!$C$6:$E$29,2,0)=0,0,IF(N60="","saisir capacité",L60*S60*VLOOKUP(K60,Paramétrage!$C$6:$E$29,2,0))))</f>
        <v>0</v>
      </c>
      <c r="U60" s="230"/>
      <c r="V60" s="257">
        <f t="shared" ref="V60:V69" si="13">IF(OR(K60="",O60="Mut+ext"),0,IF(ISERROR(T60+U60)=TRUE,T60,T60+U60))</f>
        <v>0</v>
      </c>
      <c r="W60" s="50">
        <f>IF(OR(K60="",O60="Mut+ext"),0,IF(ISERROR(U60+T60*VLOOKUP(K60,Paramétrage!$C$6:$E$29,3,0))=TRUE,V60,U60+T60*VLOOKUP(K60,Paramétrage!$C$6:$E$29,3,0)))</f>
        <v>0</v>
      </c>
      <c r="X60" s="178"/>
      <c r="Y60" s="176"/>
      <c r="Z60" s="179"/>
      <c r="AA60" s="32"/>
      <c r="AB60" s="19"/>
      <c r="AC60" s="33">
        <f>IF(F60="",0,IF(I60="",0,IF(SUMIF($F$60:$F$69,F60,$M$60:$M$69)=0,0,IF(OR(J60="",I60="obligatoire"),AD60/SUMIF($F$60:$F$69,F60,$M$60:$M$69),AD60/(SUMIF($F$60:$F$69,F60,$M$60:$M$69)/J60)))))</f>
        <v>0</v>
      </c>
      <c r="AD60" s="232">
        <f>L60*M60</f>
        <v>0</v>
      </c>
    </row>
    <row r="61" spans="1:30">
      <c r="A61" s="217"/>
      <c r="B61" s="225"/>
      <c r="C61" s="233"/>
      <c r="D61" s="234"/>
      <c r="E61" s="244"/>
      <c r="F61" s="165"/>
      <c r="G61" s="27"/>
      <c r="H61" s="25"/>
      <c r="I61" s="31"/>
      <c r="J61" s="17"/>
      <c r="K61" s="166"/>
      <c r="L61" s="22"/>
      <c r="M61" s="159"/>
      <c r="N61" s="160"/>
      <c r="O61" s="18"/>
      <c r="P61" s="175"/>
      <c r="Q61" s="176"/>
      <c r="R61" s="177"/>
      <c r="S61" s="49">
        <f>IF(OR(N61="",K61=Paramétrage!$C$10,K61=Paramétrage!$C$13,K61=Paramétrage!$C$17,K61=Paramétrage!$C$20,K61=Paramétrage!$C$24,K61=Paramétrage!$C$27,AND(K61&lt;&gt;Paramétrage!$C$9,O61="Mut+ext")),0,ROUNDUP(M61/N61,0))</f>
        <v>0</v>
      </c>
      <c r="T61" s="256">
        <f>IF(OR(K61="",O61="Mut+ext"),0,IF(VLOOKUP(K61,Paramétrage!$C$6:$E$29,2,0)=0,0,IF(N61="","saisir capacité",L61*S61*VLOOKUP(K61,Paramétrage!$C$6:$E$29,2,0))))</f>
        <v>0</v>
      </c>
      <c r="U61" s="230"/>
      <c r="V61" s="257">
        <f t="shared" si="13"/>
        <v>0</v>
      </c>
      <c r="W61" s="50">
        <f>IF(OR(K61="",O61="Mut+ext"),0,IF(ISERROR(U61+T61*VLOOKUP(K61,Paramétrage!$C$6:$E$29,3,0))=TRUE,V61,U61+T61*VLOOKUP(K61,Paramétrage!$C$6:$E$29,3,0)))</f>
        <v>0</v>
      </c>
      <c r="X61" s="178"/>
      <c r="Y61" s="176"/>
      <c r="Z61" s="179"/>
      <c r="AA61" s="152"/>
      <c r="AB61" s="19"/>
      <c r="AC61" s="33">
        <f t="shared" ref="AC61:AC69" si="14">IF(F61="",0,IF(I61="",0,IF(SUMIF($F$60:$F$69,F61,$M$60:$M$69)=0,0,IF(OR(J61="",I61="obligatoire"),AD61/SUMIF($F$60:$F$69,F61,$M$60:$M$69),AD61/(SUMIF($F$60:$F$69,F61,$M$60:$M$69)/J61)))))</f>
        <v>0</v>
      </c>
      <c r="AD61" s="232">
        <f t="shared" ref="AD61:AD69" si="15">L61*M61</f>
        <v>0</v>
      </c>
    </row>
    <row r="62" spans="1:30">
      <c r="A62" s="217"/>
      <c r="B62" s="225"/>
      <c r="C62" s="233"/>
      <c r="D62" s="234"/>
      <c r="E62" s="244"/>
      <c r="F62" s="165"/>
      <c r="G62" s="27"/>
      <c r="H62" s="25"/>
      <c r="I62" s="31"/>
      <c r="J62" s="17"/>
      <c r="K62" s="166"/>
      <c r="L62" s="22"/>
      <c r="M62" s="159"/>
      <c r="N62" s="160"/>
      <c r="O62" s="18"/>
      <c r="P62" s="175"/>
      <c r="Q62" s="176"/>
      <c r="R62" s="177"/>
      <c r="S62" s="49">
        <f>IF(OR(N62="",K62=Paramétrage!$C$10,K62=Paramétrage!$C$13,K62=Paramétrage!$C$17,K62=Paramétrage!$C$20,K62=Paramétrage!$C$24,K62=Paramétrage!$C$27,AND(K62&lt;&gt;Paramétrage!$C$9,O62="Mut+ext")),0,ROUNDUP(M62/N62,0))</f>
        <v>0</v>
      </c>
      <c r="T62" s="256">
        <f>IF(OR(K62="",O62="Mut+ext"),0,IF(VLOOKUP(K62,Paramétrage!$C$6:$E$29,2,0)=0,0,IF(N62="","saisir capacité",L62*S62*VLOOKUP(K62,Paramétrage!$C$6:$E$29,2,0))))</f>
        <v>0</v>
      </c>
      <c r="U62" s="230"/>
      <c r="V62" s="257">
        <f t="shared" si="13"/>
        <v>0</v>
      </c>
      <c r="W62" s="50">
        <f>IF(OR(K62="",O62="Mut+ext"),0,IF(ISERROR(U62+T62*VLOOKUP(K62,Paramétrage!$C$6:$E$29,3,0))=TRUE,V62,U62+T62*VLOOKUP(K62,Paramétrage!$C$6:$E$29,3,0)))</f>
        <v>0</v>
      </c>
      <c r="X62" s="178"/>
      <c r="Y62" s="176"/>
      <c r="Z62" s="179"/>
      <c r="AA62" s="152"/>
      <c r="AB62" s="19"/>
      <c r="AC62" s="33">
        <f t="shared" si="14"/>
        <v>0</v>
      </c>
      <c r="AD62" s="232">
        <f t="shared" si="15"/>
        <v>0</v>
      </c>
    </row>
    <row r="63" spans="1:30">
      <c r="A63" s="217"/>
      <c r="B63" s="225"/>
      <c r="C63" s="233"/>
      <c r="D63" s="234"/>
      <c r="E63" s="244"/>
      <c r="F63" s="165"/>
      <c r="G63" s="27"/>
      <c r="H63" s="25"/>
      <c r="I63" s="31"/>
      <c r="J63" s="17"/>
      <c r="K63" s="166"/>
      <c r="L63" s="22"/>
      <c r="M63" s="159"/>
      <c r="N63" s="160"/>
      <c r="O63" s="18"/>
      <c r="P63" s="175"/>
      <c r="Q63" s="176"/>
      <c r="R63" s="177"/>
      <c r="S63" s="49">
        <f>IF(OR(N63="",K63=Paramétrage!$C$10,K63=Paramétrage!$C$13,K63=Paramétrage!$C$17,K63=Paramétrage!$C$20,K63=Paramétrage!$C$24,K63=Paramétrage!$C$27,AND(K63&lt;&gt;Paramétrage!$C$9,O63="Mut+ext")),0,ROUNDUP(M63/N63,0))</f>
        <v>0</v>
      </c>
      <c r="T63" s="256">
        <f>IF(OR(K63="",O63="Mut+ext"),0,IF(VLOOKUP(K63,Paramétrage!$C$6:$E$29,2,0)=0,0,IF(N63="","saisir capacité",L63*S63*VLOOKUP(K63,Paramétrage!$C$6:$E$29,2,0))))</f>
        <v>0</v>
      </c>
      <c r="U63" s="230"/>
      <c r="V63" s="257">
        <f t="shared" si="13"/>
        <v>0</v>
      </c>
      <c r="W63" s="50">
        <f>IF(OR(K63="",O63="Mut+ext"),0,IF(ISERROR(U63+T63*VLOOKUP(K63,Paramétrage!$C$6:$E$29,3,0))=TRUE,V63,U63+T63*VLOOKUP(K63,Paramétrage!$C$6:$E$29,3,0)))</f>
        <v>0</v>
      </c>
      <c r="X63" s="178"/>
      <c r="Y63" s="176"/>
      <c r="Z63" s="179"/>
      <c r="AA63" s="26"/>
      <c r="AB63" s="19"/>
      <c r="AC63" s="33">
        <f t="shared" si="14"/>
        <v>0</v>
      </c>
      <c r="AD63" s="232">
        <f t="shared" si="15"/>
        <v>0</v>
      </c>
    </row>
    <row r="64" spans="1:30">
      <c r="A64" s="217"/>
      <c r="B64" s="225"/>
      <c r="C64" s="233"/>
      <c r="D64" s="234"/>
      <c r="E64" s="244"/>
      <c r="F64" s="165"/>
      <c r="G64" s="27"/>
      <c r="H64" s="25"/>
      <c r="I64" s="31"/>
      <c r="J64" s="17"/>
      <c r="K64" s="166"/>
      <c r="L64" s="22"/>
      <c r="M64" s="159"/>
      <c r="N64" s="160"/>
      <c r="O64" s="18"/>
      <c r="P64" s="175"/>
      <c r="Q64" s="176"/>
      <c r="R64" s="177"/>
      <c r="S64" s="49">
        <f>IF(OR(N64="",K64=Paramétrage!$C$10,K64=Paramétrage!$C$13,K64=Paramétrage!$C$17,K64=Paramétrage!$C$20,K64=Paramétrage!$C$24,K64=Paramétrage!$C$27,AND(K64&lt;&gt;Paramétrage!$C$9,O64="Mut+ext")),0,ROUNDUP(M64/N64,0))</f>
        <v>0</v>
      </c>
      <c r="T64" s="256">
        <f>IF(OR(K64="",O64="Mut+ext"),0,IF(VLOOKUP(K64,Paramétrage!$C$6:$E$29,2,0)=0,0,IF(N64="","saisir capacité",L64*S64*VLOOKUP(K64,Paramétrage!$C$6:$E$29,2,0))))</f>
        <v>0</v>
      </c>
      <c r="U64" s="230"/>
      <c r="V64" s="257">
        <f t="shared" si="13"/>
        <v>0</v>
      </c>
      <c r="W64" s="50">
        <f>IF(OR(K64="",O64="Mut+ext"),0,IF(ISERROR(U64+T64*VLOOKUP(K64,Paramétrage!$C$6:$E$29,3,0))=TRUE,V64,U64+T64*VLOOKUP(K64,Paramétrage!$C$6:$E$29,3,0)))</f>
        <v>0</v>
      </c>
      <c r="X64" s="178"/>
      <c r="Y64" s="176"/>
      <c r="Z64" s="179"/>
      <c r="AA64" s="152"/>
      <c r="AB64" s="19"/>
      <c r="AC64" s="33">
        <f>IF(F64="",0,IF(I64="",0,IF(SUMIF($F$60:$F$69,F64,$M$60:$M$69)=0,0,IF(OR(J64="",I64="obligatoire"),AD64/SUMIF($F$60:$F$69,F64,$M$60:$M$69),AD64/(SUMIF($F$60:$F$69,F64,$M$60:$M$69)/J64)))))</f>
        <v>0</v>
      </c>
      <c r="AD64" s="232">
        <f t="shared" si="15"/>
        <v>0</v>
      </c>
    </row>
    <row r="65" spans="1:30">
      <c r="A65" s="217"/>
      <c r="B65" s="225"/>
      <c r="C65" s="233"/>
      <c r="D65" s="234"/>
      <c r="E65" s="244"/>
      <c r="F65" s="165"/>
      <c r="G65" s="67"/>
      <c r="H65" s="25"/>
      <c r="I65" s="24"/>
      <c r="J65" s="17"/>
      <c r="K65" s="166"/>
      <c r="L65" s="21"/>
      <c r="M65" s="236"/>
      <c r="N65" s="160"/>
      <c r="O65" s="18"/>
      <c r="P65" s="175"/>
      <c r="Q65" s="176"/>
      <c r="R65" s="177"/>
      <c r="S65" s="49">
        <f>IF(OR(N65="",K65=Paramétrage!$C$10,K65=Paramétrage!$C$13,K65=Paramétrage!$C$17,K65=Paramétrage!$C$20,K65=Paramétrage!$C$24,K65=Paramétrage!$C$27,AND(K65&lt;&gt;Paramétrage!$C$9,O65="Mut+ext")),0,ROUNDUP(M65/N65,0))</f>
        <v>0</v>
      </c>
      <c r="T65" s="256">
        <f>IF(OR(K65="",O65="Mut+ext"),0,IF(VLOOKUP(K65,Paramétrage!$C$6:$E$29,2,0)=0,0,IF(N65="","saisir capacité",L65*S65*VLOOKUP(K65,Paramétrage!$C$6:$E$29,2,0))))</f>
        <v>0</v>
      </c>
      <c r="U65" s="230"/>
      <c r="V65" s="257">
        <f t="shared" si="13"/>
        <v>0</v>
      </c>
      <c r="W65" s="50">
        <f>IF(OR(K65="",O65="Mut+ext"),0,IF(ISERROR(U65+T65*VLOOKUP(K65,Paramétrage!$C$6:$E$29,3,0))=TRUE,V65,U65+T65*VLOOKUP(K65,Paramétrage!$C$6:$E$29,3,0)))</f>
        <v>0</v>
      </c>
      <c r="X65" s="178"/>
      <c r="Y65" s="176"/>
      <c r="Z65" s="179"/>
      <c r="AA65" s="152"/>
      <c r="AB65" s="19"/>
      <c r="AC65" s="33">
        <f>IF(F65="",0,IF(I65="",0,IF(SUMIF($F$60:$F$69,F65,$M$60:$M$69)=0,0,IF(OR(J65="",I65="obligatoire"),AD65/SUMIF($F$60:$F$69,F65,$M$60:$M$69),AD65/(SUMIF($F$60:$F$69,F65,$M$60:$M$69)/J65)))))</f>
        <v>0</v>
      </c>
      <c r="AD65" s="232">
        <f t="shared" si="15"/>
        <v>0</v>
      </c>
    </row>
    <row r="66" spans="1:30">
      <c r="A66" s="217"/>
      <c r="B66" s="225"/>
      <c r="C66" s="233"/>
      <c r="D66" s="234"/>
      <c r="E66" s="244"/>
      <c r="F66" s="165"/>
      <c r="G66" s="67"/>
      <c r="H66" s="25"/>
      <c r="I66" s="24"/>
      <c r="J66" s="17"/>
      <c r="K66" s="166"/>
      <c r="L66" s="21"/>
      <c r="M66" s="159"/>
      <c r="N66" s="160"/>
      <c r="O66" s="18"/>
      <c r="P66" s="175"/>
      <c r="Q66" s="176"/>
      <c r="R66" s="177"/>
      <c r="S66" s="49">
        <f>IF(OR(N66="",K66=Paramétrage!$C$10,K66=Paramétrage!$C$13,K66=Paramétrage!$C$17,K66=Paramétrage!$C$20,K66=Paramétrage!$C$24,K66=Paramétrage!$C$27,AND(K66&lt;&gt;Paramétrage!$C$9,O66="Mut+ext")),0,ROUNDUP(M66/N66,0))</f>
        <v>0</v>
      </c>
      <c r="T66" s="256">
        <f>IF(OR(K66="",O66="Mut+ext"),0,IF(VLOOKUP(K66,Paramétrage!$C$6:$E$29,2,0)=0,0,IF(N66="","saisir capacité",L66*S66*VLOOKUP(K66,Paramétrage!$C$6:$E$29,2,0))))</f>
        <v>0</v>
      </c>
      <c r="U66" s="230"/>
      <c r="V66" s="257">
        <f t="shared" si="13"/>
        <v>0</v>
      </c>
      <c r="W66" s="50">
        <f>IF(OR(K66="",O66="Mut+ext"),0,IF(ISERROR(U66+T66*VLOOKUP(K66,Paramétrage!$C$6:$E$29,3,0))=TRUE,V66,U66+T66*VLOOKUP(K66,Paramétrage!$C$6:$E$29,3,0)))</f>
        <v>0</v>
      </c>
      <c r="X66" s="178"/>
      <c r="Y66" s="176"/>
      <c r="Z66" s="179"/>
      <c r="AA66" s="152"/>
      <c r="AB66" s="19"/>
      <c r="AC66" s="33">
        <f t="shared" si="14"/>
        <v>0</v>
      </c>
      <c r="AD66" s="232">
        <f t="shared" si="15"/>
        <v>0</v>
      </c>
    </row>
    <row r="67" spans="1:30">
      <c r="A67" s="217"/>
      <c r="B67" s="225"/>
      <c r="C67" s="233"/>
      <c r="D67" s="234"/>
      <c r="E67" s="244"/>
      <c r="F67" s="165"/>
      <c r="G67" s="27"/>
      <c r="H67" s="25"/>
      <c r="I67" s="31"/>
      <c r="J67" s="17"/>
      <c r="K67" s="166"/>
      <c r="L67" s="22"/>
      <c r="M67" s="159"/>
      <c r="N67" s="160"/>
      <c r="O67" s="18"/>
      <c r="P67" s="175"/>
      <c r="Q67" s="176"/>
      <c r="R67" s="177"/>
      <c r="S67" s="49">
        <f>IF(OR(N67="",K67=Paramétrage!$C$10,K67=Paramétrage!$C$13,K67=Paramétrage!$C$17,K67=Paramétrage!$C$20,K67=Paramétrage!$C$24,K67=Paramétrage!$C$27,AND(K67&lt;&gt;Paramétrage!$C$9,O67="Mut+ext")),0,ROUNDUP(M67/N67,0))</f>
        <v>0</v>
      </c>
      <c r="T67" s="256">
        <f>IF(OR(K67="",O67="Mut+ext"),0,IF(VLOOKUP(K67,Paramétrage!$C$6:$E$29,2,0)=0,0,IF(N67="","saisir capacité",L67*S67*VLOOKUP(K67,Paramétrage!$C$6:$E$29,2,0))))</f>
        <v>0</v>
      </c>
      <c r="U67" s="230"/>
      <c r="V67" s="257">
        <f t="shared" si="13"/>
        <v>0</v>
      </c>
      <c r="W67" s="50">
        <f>IF(OR(K67="",O67="Mut+ext"),0,IF(ISERROR(U67+T67*VLOOKUP(K67,Paramétrage!$C$6:$E$29,3,0))=TRUE,V67,U67+T67*VLOOKUP(K67,Paramétrage!$C$6:$E$29,3,0)))</f>
        <v>0</v>
      </c>
      <c r="X67" s="178"/>
      <c r="Y67" s="176"/>
      <c r="Z67" s="179"/>
      <c r="AA67" s="26"/>
      <c r="AB67" s="19"/>
      <c r="AC67" s="33">
        <f t="shared" si="14"/>
        <v>0</v>
      </c>
      <c r="AD67" s="232">
        <f t="shared" si="15"/>
        <v>0</v>
      </c>
    </row>
    <row r="68" spans="1:30">
      <c r="A68" s="217"/>
      <c r="B68" s="225"/>
      <c r="C68" s="233"/>
      <c r="D68" s="234"/>
      <c r="E68" s="244"/>
      <c r="F68" s="165"/>
      <c r="G68" s="27"/>
      <c r="H68" s="25"/>
      <c r="I68" s="31"/>
      <c r="J68" s="17"/>
      <c r="K68" s="166"/>
      <c r="L68" s="22"/>
      <c r="M68" s="159"/>
      <c r="N68" s="160"/>
      <c r="O68" s="18"/>
      <c r="P68" s="175"/>
      <c r="Q68" s="176"/>
      <c r="R68" s="177"/>
      <c r="S68" s="49">
        <f>IF(OR(N68="",K68=Paramétrage!$C$10,K68=Paramétrage!$C$13,K68=Paramétrage!$C$17,K68=Paramétrage!$C$20,K68=Paramétrage!$C$24,K68=Paramétrage!$C$27,AND(K68&lt;&gt;Paramétrage!$C$9,O68="Mut+ext")),0,ROUNDUP(M68/N68,0))</f>
        <v>0</v>
      </c>
      <c r="T68" s="256">
        <f>IF(OR(K68="",O68="Mut+ext"),0,IF(VLOOKUP(K68,Paramétrage!$C$6:$E$29,2,0)=0,0,IF(N68="","saisir capacité",L68*S68*VLOOKUP(K68,Paramétrage!$C$6:$E$29,2,0))))</f>
        <v>0</v>
      </c>
      <c r="U68" s="230"/>
      <c r="V68" s="257">
        <f t="shared" si="13"/>
        <v>0</v>
      </c>
      <c r="W68" s="50">
        <f>IF(OR(K68="",O68="Mut+ext"),0,IF(ISERROR(U68+T68*VLOOKUP(K68,Paramétrage!$C$6:$E$29,3,0))=TRUE,V68,U68+T68*VLOOKUP(K68,Paramétrage!$C$6:$E$29,3,0)))</f>
        <v>0</v>
      </c>
      <c r="X68" s="178"/>
      <c r="Y68" s="176"/>
      <c r="Z68" s="179"/>
      <c r="AA68" s="152"/>
      <c r="AB68" s="19"/>
      <c r="AC68" s="33">
        <f t="shared" si="14"/>
        <v>0</v>
      </c>
      <c r="AD68" s="232">
        <f t="shared" si="15"/>
        <v>0</v>
      </c>
    </row>
    <row r="69" spans="1:30">
      <c r="A69" s="217"/>
      <c r="B69" s="225"/>
      <c r="C69" s="233"/>
      <c r="D69" s="234"/>
      <c r="E69" s="244"/>
      <c r="F69" s="165"/>
      <c r="G69" s="67"/>
      <c r="H69" s="25"/>
      <c r="I69" s="24"/>
      <c r="J69" s="17"/>
      <c r="K69" s="166"/>
      <c r="L69" s="21"/>
      <c r="M69" s="236"/>
      <c r="N69" s="160"/>
      <c r="O69" s="18"/>
      <c r="P69" s="175"/>
      <c r="Q69" s="176"/>
      <c r="R69" s="177"/>
      <c r="S69" s="49">
        <f>IF(OR(N69="",K69=Paramétrage!$C$10,K69=Paramétrage!$C$13,K69=Paramétrage!$C$17,K69=Paramétrage!$C$20,K69=Paramétrage!$C$24,K69=Paramétrage!$C$27,AND(K69&lt;&gt;Paramétrage!$C$9,O69="Mut+ext")),0,ROUNDUP(M69/N69,0))</f>
        <v>0</v>
      </c>
      <c r="T69" s="256">
        <f>IF(OR(K69="",O69="Mut+ext"),0,IF(VLOOKUP(K69,Paramétrage!$C$6:$E$29,2,0)=0,0,IF(N69="","saisir capacité",L69*S69*VLOOKUP(K69,Paramétrage!$C$6:$E$29,2,0))))</f>
        <v>0</v>
      </c>
      <c r="U69" s="230"/>
      <c r="V69" s="257">
        <f t="shared" si="13"/>
        <v>0</v>
      </c>
      <c r="W69" s="50">
        <f>IF(OR(K69="",O69="Mut+ext"),0,IF(ISERROR(U69+T69*VLOOKUP(K69,Paramétrage!$C$6:$E$29,3,0))=TRUE,V69,U69+T69*VLOOKUP(K69,Paramétrage!$C$6:$E$29,3,0)))</f>
        <v>0</v>
      </c>
      <c r="X69" s="178"/>
      <c r="Y69" s="176"/>
      <c r="Z69" s="179"/>
      <c r="AA69" s="152"/>
      <c r="AB69" s="19"/>
      <c r="AC69" s="33">
        <f t="shared" si="14"/>
        <v>0</v>
      </c>
      <c r="AD69" s="232">
        <f t="shared" si="15"/>
        <v>0</v>
      </c>
    </row>
    <row r="70" spans="1:30">
      <c r="A70" s="217"/>
      <c r="B70" s="225"/>
      <c r="C70" s="262"/>
      <c r="D70" s="263"/>
      <c r="E70" s="264"/>
      <c r="F70" s="264"/>
      <c r="G70" s="74"/>
      <c r="H70" s="66"/>
      <c r="I70" s="75"/>
      <c r="J70" s="42"/>
      <c r="K70" s="265"/>
      <c r="L70" s="76">
        <f>AC70</f>
        <v>0</v>
      </c>
      <c r="M70" s="266"/>
      <c r="N70" s="266"/>
      <c r="O70" s="45"/>
      <c r="P70" s="43"/>
      <c r="Q70" s="43"/>
      <c r="R70" s="44"/>
      <c r="S70" s="60"/>
      <c r="T70" s="267">
        <f>SUM(T60:T69)</f>
        <v>0</v>
      </c>
      <c r="U70" s="265">
        <f>SUM(U60:U69)</f>
        <v>0</v>
      </c>
      <c r="V70" s="268">
        <f>SUM(V60:V69)</f>
        <v>0</v>
      </c>
      <c r="W70" s="46">
        <f>SUM(W60:W69)</f>
        <v>0</v>
      </c>
      <c r="X70" s="61"/>
      <c r="Y70" s="62"/>
      <c r="Z70" s="63"/>
      <c r="AA70" s="64"/>
      <c r="AB70" s="65"/>
      <c r="AC70" s="58">
        <f>SUM(AC60:AC69)</f>
        <v>0</v>
      </c>
      <c r="AD70" s="59">
        <f>SUM(AD60:AD69)</f>
        <v>0</v>
      </c>
    </row>
    <row r="71" spans="1:30" ht="16.149999999999999" thickBot="1">
      <c r="A71" s="218"/>
      <c r="B71" s="107"/>
      <c r="C71" s="107"/>
      <c r="D71" s="108"/>
      <c r="E71" s="109"/>
      <c r="F71" s="110"/>
      <c r="G71" s="111"/>
      <c r="H71" s="112"/>
      <c r="I71" s="113"/>
      <c r="J71" s="114"/>
      <c r="K71" s="115"/>
      <c r="L71" s="116">
        <f>L70+L59</f>
        <v>43.999999999999993</v>
      </c>
      <c r="M71" s="112"/>
      <c r="N71" s="117"/>
      <c r="O71" s="118"/>
      <c r="P71" s="119"/>
      <c r="Q71" s="119"/>
      <c r="R71" s="120"/>
      <c r="S71" s="121"/>
      <c r="T71" s="122">
        <f>T59+T70</f>
        <v>88</v>
      </c>
      <c r="U71" s="115"/>
      <c r="V71" s="122">
        <f t="shared" ref="V71:W71" si="16">V59+V70</f>
        <v>88</v>
      </c>
      <c r="W71" s="122">
        <f t="shared" si="16"/>
        <v>88</v>
      </c>
      <c r="X71" s="123"/>
      <c r="Y71" s="124"/>
      <c r="Z71" s="125"/>
      <c r="AA71" s="126"/>
      <c r="AB71" s="127"/>
      <c r="AC71" s="72"/>
      <c r="AD71" s="73"/>
    </row>
    <row r="72" spans="1:30" ht="18" customHeight="1"/>
  </sheetData>
  <sheetProtection algorithmName="SHA-512" hashValue="xikgg8VM4NZ7czFW44kzj+Z2wNGEpzpuyVZIxVdZv55PnK8YMhM5OqIWNKcdJR502DPFsH4p035CKkxI1wWLjg==" saltValue="O3ruA/ofRSOdO/5fFNYQzg==" spinCount="100000" sheet="1" formatCells="0" formatRows="0" insertRows="0" autoFilter="0"/>
  <mergeCells count="139">
    <mergeCell ref="P66:R66"/>
    <mergeCell ref="X66:Z66"/>
    <mergeCell ref="P67:R67"/>
    <mergeCell ref="X67:Z67"/>
    <mergeCell ref="X55:Z55"/>
    <mergeCell ref="P56:R56"/>
    <mergeCell ref="X56:Z56"/>
    <mergeCell ref="X61:Z61"/>
    <mergeCell ref="P62:R62"/>
    <mergeCell ref="X62:Z62"/>
    <mergeCell ref="P63:R63"/>
    <mergeCell ref="X63:Z63"/>
    <mergeCell ref="P64:R64"/>
    <mergeCell ref="X64:Z64"/>
    <mergeCell ref="P57:R57"/>
    <mergeCell ref="X57:Z57"/>
    <mergeCell ref="A39:A71"/>
    <mergeCell ref="B39:B59"/>
    <mergeCell ref="C39:D58"/>
    <mergeCell ref="E39:E58"/>
    <mergeCell ref="P39:R39"/>
    <mergeCell ref="X39:Z39"/>
    <mergeCell ref="P40:R40"/>
    <mergeCell ref="X40:Z40"/>
    <mergeCell ref="A6:A38"/>
    <mergeCell ref="B60:B70"/>
    <mergeCell ref="C60:D69"/>
    <mergeCell ref="E60:E69"/>
    <mergeCell ref="P60:R60"/>
    <mergeCell ref="X60:Z60"/>
    <mergeCell ref="P61:R61"/>
    <mergeCell ref="P54:R54"/>
    <mergeCell ref="P17:R17"/>
    <mergeCell ref="P41:R41"/>
    <mergeCell ref="P68:R68"/>
    <mergeCell ref="X68:Z68"/>
    <mergeCell ref="P69:R69"/>
    <mergeCell ref="X69:Z69"/>
    <mergeCell ref="P65:R65"/>
    <mergeCell ref="X65:Z65"/>
    <mergeCell ref="P48:R48"/>
    <mergeCell ref="P49:R49"/>
    <mergeCell ref="P58:R58"/>
    <mergeCell ref="X58:Z58"/>
    <mergeCell ref="P51:R51"/>
    <mergeCell ref="X51:Z51"/>
    <mergeCell ref="P53:R53"/>
    <mergeCell ref="X53:Z53"/>
    <mergeCell ref="P36:R36"/>
    <mergeCell ref="X36:Z36"/>
    <mergeCell ref="P34:R34"/>
    <mergeCell ref="X34:Z34"/>
    <mergeCell ref="P35:R35"/>
    <mergeCell ref="X54:Z54"/>
    <mergeCell ref="P55:R55"/>
    <mergeCell ref="X35:Z35"/>
    <mergeCell ref="X29:Z29"/>
    <mergeCell ref="P30:R30"/>
    <mergeCell ref="X30:Z30"/>
    <mergeCell ref="P31:R31"/>
    <mergeCell ref="X31:Z31"/>
    <mergeCell ref="P32:R32"/>
    <mergeCell ref="X32:Z32"/>
    <mergeCell ref="P50:R50"/>
    <mergeCell ref="X50:Z50"/>
    <mergeCell ref="X44:Z44"/>
    <mergeCell ref="X45:Z45"/>
    <mergeCell ref="X46:Z46"/>
    <mergeCell ref="X48:Z48"/>
    <mergeCell ref="X49:Z49"/>
    <mergeCell ref="P43:R43"/>
    <mergeCell ref="P44:R44"/>
    <mergeCell ref="P45:R45"/>
    <mergeCell ref="P46:R46"/>
    <mergeCell ref="X20:Z20"/>
    <mergeCell ref="P21:R21"/>
    <mergeCell ref="X21:Z21"/>
    <mergeCell ref="P25:R25"/>
    <mergeCell ref="X25:Z25"/>
    <mergeCell ref="B27:B37"/>
    <mergeCell ref="C27:D36"/>
    <mergeCell ref="E27:E36"/>
    <mergeCell ref="P27:R27"/>
    <mergeCell ref="X27:Z27"/>
    <mergeCell ref="P28:R28"/>
    <mergeCell ref="X28:Z28"/>
    <mergeCell ref="P29:R29"/>
    <mergeCell ref="B6:B26"/>
    <mergeCell ref="C6:D25"/>
    <mergeCell ref="E6:E25"/>
    <mergeCell ref="P6:R6"/>
    <mergeCell ref="X6:Z6"/>
    <mergeCell ref="P7:R7"/>
    <mergeCell ref="X7:Z7"/>
    <mergeCell ref="P8:R8"/>
    <mergeCell ref="X8:Z8"/>
    <mergeCell ref="P33:R33"/>
    <mergeCell ref="X33:Z33"/>
    <mergeCell ref="X4:Z5"/>
    <mergeCell ref="AA4:AA5"/>
    <mergeCell ref="AB4:AB5"/>
    <mergeCell ref="AC4:AC5"/>
    <mergeCell ref="AD4:AD5"/>
    <mergeCell ref="C5:D5"/>
    <mergeCell ref="K4:K5"/>
    <mergeCell ref="N4:N5"/>
    <mergeCell ref="O4:O5"/>
    <mergeCell ref="P4:R5"/>
    <mergeCell ref="S4:S5"/>
    <mergeCell ref="B4:E4"/>
    <mergeCell ref="F4:F5"/>
    <mergeCell ref="G4:G5"/>
    <mergeCell ref="H4:H5"/>
    <mergeCell ref="I4:I5"/>
    <mergeCell ref="J4:J5"/>
    <mergeCell ref="X11:Z11"/>
    <mergeCell ref="X12:Z12"/>
    <mergeCell ref="X13:Z13"/>
    <mergeCell ref="X15:Z15"/>
    <mergeCell ref="X16:Z16"/>
    <mergeCell ref="X17:Z17"/>
    <mergeCell ref="X41:Z41"/>
    <mergeCell ref="X43:Z43"/>
    <mergeCell ref="P10:R10"/>
    <mergeCell ref="P11:R11"/>
    <mergeCell ref="P12:R12"/>
    <mergeCell ref="P13:R13"/>
    <mergeCell ref="P15:R15"/>
    <mergeCell ref="P16:R16"/>
    <mergeCell ref="X10:Z10"/>
    <mergeCell ref="P22:R22"/>
    <mergeCell ref="X22:Z22"/>
    <mergeCell ref="P23:R23"/>
    <mergeCell ref="X23:Z23"/>
    <mergeCell ref="P24:R24"/>
    <mergeCell ref="X24:Z24"/>
    <mergeCell ref="P18:R18"/>
    <mergeCell ref="X18:Z18"/>
    <mergeCell ref="P20:R20"/>
  </mergeCells>
  <conditionalFormatting sqref="AB23:AB26 X23:X25 AB34:AB36 X34:X36 X57:X58 AB57:AB58 AB67:AB69 X67:X69">
    <cfRule type="expression" dxfId="366" priority="402">
      <formula>$K23=#REF!</formula>
    </cfRule>
    <cfRule type="expression" dxfId="365" priority="403">
      <formula>$K23=#REF!</formula>
    </cfRule>
    <cfRule type="expression" dxfId="364" priority="404">
      <formula>$K23=#REF!</formula>
    </cfRule>
    <cfRule type="expression" dxfId="363" priority="405">
      <formula>$K23=#REF!</formula>
    </cfRule>
  </conditionalFormatting>
  <conditionalFormatting sqref="AB6:AB9">
    <cfRule type="expression" dxfId="362" priority="398">
      <formula>$K6=#REF!</formula>
    </cfRule>
    <cfRule type="expression" dxfId="361" priority="399">
      <formula>$K6=#REF!</formula>
    </cfRule>
    <cfRule type="expression" dxfId="360" priority="400">
      <formula>$K6=#REF!</formula>
    </cfRule>
    <cfRule type="expression" dxfId="359" priority="401">
      <formula>$K6=#REF!</formula>
    </cfRule>
  </conditionalFormatting>
  <conditionalFormatting sqref="X6">
    <cfRule type="expression" dxfId="358" priority="394">
      <formula>$K6=#REF!</formula>
    </cfRule>
    <cfRule type="expression" dxfId="357" priority="395">
      <formula>$K6=#REF!</formula>
    </cfRule>
    <cfRule type="expression" dxfId="356" priority="396">
      <formula>$K6=#REF!</formula>
    </cfRule>
    <cfRule type="expression" dxfId="355" priority="397">
      <formula>$K6=#REF!</formula>
    </cfRule>
  </conditionalFormatting>
  <conditionalFormatting sqref="X26">
    <cfRule type="expression" dxfId="354" priority="390">
      <formula>$K26=#REF!</formula>
    </cfRule>
    <cfRule type="expression" dxfId="353" priority="391">
      <formula>$K26=#REF!</formula>
    </cfRule>
    <cfRule type="expression" dxfId="352" priority="392">
      <formula>$K26=#REF!</formula>
    </cfRule>
    <cfRule type="expression" dxfId="351" priority="393">
      <formula>$K26=#REF!</formula>
    </cfRule>
  </conditionalFormatting>
  <conditionalFormatting sqref="AA6">
    <cfRule type="expression" dxfId="350" priority="386">
      <formula>$K6=#REF!</formula>
    </cfRule>
    <cfRule type="expression" dxfId="349" priority="387">
      <formula>$K6=#REF!</formula>
    </cfRule>
    <cfRule type="expression" dxfId="348" priority="388">
      <formula>$K6=#REF!</formula>
    </cfRule>
    <cfRule type="expression" dxfId="347" priority="389">
      <formula>$K6=#REF!</formula>
    </cfRule>
  </conditionalFormatting>
  <conditionalFormatting sqref="AA7">
    <cfRule type="expression" dxfId="346" priority="382">
      <formula>$K7=#REF!</formula>
    </cfRule>
    <cfRule type="expression" dxfId="345" priority="383">
      <formula>$K7=#REF!</formula>
    </cfRule>
    <cfRule type="expression" dxfId="344" priority="384">
      <formula>$K7=#REF!</formula>
    </cfRule>
    <cfRule type="expression" dxfId="343" priority="385">
      <formula>$K7=#REF!</formula>
    </cfRule>
  </conditionalFormatting>
  <conditionalFormatting sqref="AA23">
    <cfRule type="expression" dxfId="342" priority="374">
      <formula>$K23=#REF!</formula>
    </cfRule>
    <cfRule type="expression" dxfId="341" priority="375">
      <formula>$K23=#REF!</formula>
    </cfRule>
    <cfRule type="expression" dxfId="340" priority="376">
      <formula>$K23=#REF!</formula>
    </cfRule>
    <cfRule type="expression" dxfId="339" priority="377">
      <formula>$K23=#REF!</formula>
    </cfRule>
  </conditionalFormatting>
  <conditionalFormatting sqref="AA24">
    <cfRule type="expression" dxfId="338" priority="370">
      <formula>$K24=#REF!</formula>
    </cfRule>
    <cfRule type="expression" dxfId="337" priority="371">
      <formula>$K24=#REF!</formula>
    </cfRule>
    <cfRule type="expression" dxfId="336" priority="372">
      <formula>$K24=#REF!</formula>
    </cfRule>
    <cfRule type="expression" dxfId="335" priority="373">
      <formula>$K24=#REF!</formula>
    </cfRule>
  </conditionalFormatting>
  <conditionalFormatting sqref="AA25">
    <cfRule type="expression" dxfId="334" priority="366">
      <formula>$K25=#REF!</formula>
    </cfRule>
    <cfRule type="expression" dxfId="333" priority="367">
      <formula>$K25=#REF!</formula>
    </cfRule>
    <cfRule type="expression" dxfId="332" priority="368">
      <formula>$K25=#REF!</formula>
    </cfRule>
    <cfRule type="expression" dxfId="331" priority="369">
      <formula>$K25=#REF!</formula>
    </cfRule>
  </conditionalFormatting>
  <conditionalFormatting sqref="AA26">
    <cfRule type="expression" dxfId="330" priority="362">
      <formula>$K26=#REF!</formula>
    </cfRule>
    <cfRule type="expression" dxfId="329" priority="363">
      <formula>$K26=#REF!</formula>
    </cfRule>
    <cfRule type="expression" dxfId="328" priority="364">
      <formula>$K26=#REF!</formula>
    </cfRule>
    <cfRule type="expression" dxfId="327" priority="365">
      <formula>$K26=#REF!</formula>
    </cfRule>
  </conditionalFormatting>
  <conditionalFormatting sqref="O23 O25:O26 O34:O38 O57:O59 O67:O71">
    <cfRule type="cellIs" dxfId="326" priority="361" operator="equal">
      <formula>"Mut+ext"</formula>
    </cfRule>
  </conditionalFormatting>
  <conditionalFormatting sqref="X7:X9">
    <cfRule type="expression" dxfId="325" priority="357">
      <formula>$K7=#REF!</formula>
    </cfRule>
    <cfRule type="expression" dxfId="324" priority="358">
      <formula>$K7=#REF!</formula>
    </cfRule>
    <cfRule type="expression" dxfId="323" priority="359">
      <formula>$K7=#REF!</formula>
    </cfRule>
    <cfRule type="expression" dxfId="322" priority="360">
      <formula>$K7=#REF!</formula>
    </cfRule>
  </conditionalFormatting>
  <conditionalFormatting sqref="AB37:AB38">
    <cfRule type="expression" dxfId="321" priority="353">
      <formula>$K37=#REF!</formula>
    </cfRule>
    <cfRule type="expression" dxfId="320" priority="354">
      <formula>$K37=#REF!</formula>
    </cfRule>
    <cfRule type="expression" dxfId="319" priority="355">
      <formula>$K37=#REF!</formula>
    </cfRule>
    <cfRule type="expression" dxfId="318" priority="356">
      <formula>$K37=#REF!</formula>
    </cfRule>
  </conditionalFormatting>
  <conditionalFormatting sqref="AB27:AB29">
    <cfRule type="expression" dxfId="317" priority="349">
      <formula>$K27=#REF!</formula>
    </cfRule>
    <cfRule type="expression" dxfId="316" priority="350">
      <formula>$K27=#REF!</formula>
    </cfRule>
    <cfRule type="expression" dxfId="315" priority="351">
      <formula>$K27=#REF!</formula>
    </cfRule>
    <cfRule type="expression" dxfId="314" priority="352">
      <formula>$K27=#REF!</formula>
    </cfRule>
  </conditionalFormatting>
  <conditionalFormatting sqref="X27">
    <cfRule type="expression" dxfId="313" priority="345">
      <formula>$K27=#REF!</formula>
    </cfRule>
    <cfRule type="expression" dxfId="312" priority="346">
      <formula>$K27=#REF!</formula>
    </cfRule>
    <cfRule type="expression" dxfId="311" priority="347">
      <formula>$K27=#REF!</formula>
    </cfRule>
    <cfRule type="expression" dxfId="310" priority="348">
      <formula>$K27=#REF!</formula>
    </cfRule>
  </conditionalFormatting>
  <conditionalFormatting sqref="X37:X38">
    <cfRule type="expression" dxfId="309" priority="341">
      <formula>$K37=#REF!</formula>
    </cfRule>
    <cfRule type="expression" dxfId="308" priority="342">
      <formula>$K37=#REF!</formula>
    </cfRule>
    <cfRule type="expression" dxfId="307" priority="343">
      <formula>$K37=#REF!</formula>
    </cfRule>
    <cfRule type="expression" dxfId="306" priority="344">
      <formula>$K37=#REF!</formula>
    </cfRule>
  </conditionalFormatting>
  <conditionalFormatting sqref="AA27">
    <cfRule type="expression" dxfId="305" priority="337">
      <formula>$K27=#REF!</formula>
    </cfRule>
    <cfRule type="expression" dxfId="304" priority="338">
      <formula>$K27=#REF!</formula>
    </cfRule>
    <cfRule type="expression" dxfId="303" priority="339">
      <formula>$K27=#REF!</formula>
    </cfRule>
    <cfRule type="expression" dxfId="302" priority="340">
      <formula>$K27=#REF!</formula>
    </cfRule>
  </conditionalFormatting>
  <conditionalFormatting sqref="AA28">
    <cfRule type="expression" dxfId="301" priority="333">
      <formula>$K28=#REF!</formula>
    </cfRule>
    <cfRule type="expression" dxfId="300" priority="334">
      <formula>$K28=#REF!</formula>
    </cfRule>
    <cfRule type="expression" dxfId="299" priority="335">
      <formula>$K28=#REF!</formula>
    </cfRule>
    <cfRule type="expression" dxfId="298" priority="336">
      <formula>$K28=#REF!</formula>
    </cfRule>
  </conditionalFormatting>
  <conditionalFormatting sqref="AA29">
    <cfRule type="expression" dxfId="297" priority="329">
      <formula>$K29=#REF!</formula>
    </cfRule>
    <cfRule type="expression" dxfId="296" priority="330">
      <formula>$K29=#REF!</formula>
    </cfRule>
    <cfRule type="expression" dxfId="295" priority="331">
      <formula>$K29=#REF!</formula>
    </cfRule>
    <cfRule type="expression" dxfId="294" priority="332">
      <formula>$K29=#REF!</formula>
    </cfRule>
  </conditionalFormatting>
  <conditionalFormatting sqref="AA34">
    <cfRule type="expression" dxfId="293" priority="325">
      <formula>$K34=#REF!</formula>
    </cfRule>
    <cfRule type="expression" dxfId="292" priority="326">
      <formula>$K34=#REF!</formula>
    </cfRule>
    <cfRule type="expression" dxfId="291" priority="327">
      <formula>$K34=#REF!</formula>
    </cfRule>
    <cfRule type="expression" dxfId="290" priority="328">
      <formula>$K34=#REF!</formula>
    </cfRule>
  </conditionalFormatting>
  <conditionalFormatting sqref="AA35">
    <cfRule type="expression" dxfId="289" priority="321">
      <formula>$K35=#REF!</formula>
    </cfRule>
    <cfRule type="expression" dxfId="288" priority="322">
      <formula>$K35=#REF!</formula>
    </cfRule>
    <cfRule type="expression" dxfId="287" priority="323">
      <formula>$K35=#REF!</formula>
    </cfRule>
    <cfRule type="expression" dxfId="286" priority="324">
      <formula>$K35=#REF!</formula>
    </cfRule>
  </conditionalFormatting>
  <conditionalFormatting sqref="AA36">
    <cfRule type="expression" dxfId="285" priority="317">
      <formula>$K36=#REF!</formula>
    </cfRule>
    <cfRule type="expression" dxfId="284" priority="318">
      <formula>$K36=#REF!</formula>
    </cfRule>
    <cfRule type="expression" dxfId="283" priority="319">
      <formula>$K36=#REF!</formula>
    </cfRule>
    <cfRule type="expression" dxfId="282" priority="320">
      <formula>$K36=#REF!</formula>
    </cfRule>
  </conditionalFormatting>
  <conditionalFormatting sqref="AA37:AA38">
    <cfRule type="expression" dxfId="281" priority="313">
      <formula>$K37=#REF!</formula>
    </cfRule>
    <cfRule type="expression" dxfId="280" priority="314">
      <formula>$K37=#REF!</formula>
    </cfRule>
    <cfRule type="expression" dxfId="279" priority="315">
      <formula>$K37=#REF!</formula>
    </cfRule>
    <cfRule type="expression" dxfId="278" priority="316">
      <formula>$K37=#REF!</formula>
    </cfRule>
  </conditionalFormatting>
  <conditionalFormatting sqref="O27:O29">
    <cfRule type="cellIs" dxfId="277" priority="312" operator="equal">
      <formula>"Mut+ext"</formula>
    </cfRule>
  </conditionalFormatting>
  <conditionalFormatting sqref="X28:X29">
    <cfRule type="expression" dxfId="276" priority="308">
      <formula>$K28=#REF!</formula>
    </cfRule>
    <cfRule type="expression" dxfId="275" priority="309">
      <formula>$K28=#REF!</formula>
    </cfRule>
    <cfRule type="expression" dxfId="274" priority="310">
      <formula>$K28=#REF!</formula>
    </cfRule>
    <cfRule type="expression" dxfId="273" priority="311">
      <formula>$K28=#REF!</formula>
    </cfRule>
  </conditionalFormatting>
  <conditionalFormatting sqref="AB59">
    <cfRule type="expression" dxfId="272" priority="304">
      <formula>$K59=#REF!</formula>
    </cfRule>
    <cfRule type="expression" dxfId="271" priority="305">
      <formula>$K59=#REF!</formula>
    </cfRule>
    <cfRule type="expression" dxfId="270" priority="306">
      <formula>$K59=#REF!</formula>
    </cfRule>
    <cfRule type="expression" dxfId="269" priority="307">
      <formula>$K59=#REF!</formula>
    </cfRule>
  </conditionalFormatting>
  <conditionalFormatting sqref="AB39:AB40 AB50:AB52">
    <cfRule type="expression" dxfId="268" priority="300">
      <formula>$K39=#REF!</formula>
    </cfRule>
    <cfRule type="expression" dxfId="267" priority="301">
      <formula>$K39=#REF!</formula>
    </cfRule>
    <cfRule type="expression" dxfId="266" priority="302">
      <formula>$K39=#REF!</formula>
    </cfRule>
    <cfRule type="expression" dxfId="265" priority="303">
      <formula>$K39=#REF!</formula>
    </cfRule>
  </conditionalFormatting>
  <conditionalFormatting sqref="X39">
    <cfRule type="expression" dxfId="264" priority="296">
      <formula>$K39=#REF!</formula>
    </cfRule>
    <cfRule type="expression" dxfId="263" priority="297">
      <formula>$K39=#REF!</formula>
    </cfRule>
    <cfRule type="expression" dxfId="262" priority="298">
      <formula>$K39=#REF!</formula>
    </cfRule>
    <cfRule type="expression" dxfId="261" priority="299">
      <formula>$K39=#REF!</formula>
    </cfRule>
  </conditionalFormatting>
  <conditionalFormatting sqref="X59">
    <cfRule type="expression" dxfId="260" priority="292">
      <formula>$K59=#REF!</formula>
    </cfRule>
    <cfRule type="expression" dxfId="259" priority="293">
      <formula>$K59=#REF!</formula>
    </cfRule>
    <cfRule type="expression" dxfId="258" priority="294">
      <formula>$K59=#REF!</formula>
    </cfRule>
    <cfRule type="expression" dxfId="257" priority="295">
      <formula>$K59=#REF!</formula>
    </cfRule>
  </conditionalFormatting>
  <conditionalFormatting sqref="AA39">
    <cfRule type="expression" dxfId="256" priority="288">
      <formula>$K39=#REF!</formula>
    </cfRule>
    <cfRule type="expression" dxfId="255" priority="289">
      <formula>$K39=#REF!</formula>
    </cfRule>
    <cfRule type="expression" dxfId="254" priority="290">
      <formula>$K39=#REF!</formula>
    </cfRule>
    <cfRule type="expression" dxfId="253" priority="291">
      <formula>$K39=#REF!</formula>
    </cfRule>
  </conditionalFormatting>
  <conditionalFormatting sqref="AA40">
    <cfRule type="expression" dxfId="252" priority="284">
      <formula>$K40=#REF!</formula>
    </cfRule>
    <cfRule type="expression" dxfId="251" priority="285">
      <formula>$K40=#REF!</formula>
    </cfRule>
    <cfRule type="expression" dxfId="250" priority="286">
      <formula>$K40=#REF!</formula>
    </cfRule>
    <cfRule type="expression" dxfId="249" priority="287">
      <formula>$K40=#REF!</formula>
    </cfRule>
  </conditionalFormatting>
  <conditionalFormatting sqref="AA50">
    <cfRule type="expression" dxfId="248" priority="280">
      <formula>$K50=#REF!</formula>
    </cfRule>
    <cfRule type="expression" dxfId="247" priority="281">
      <formula>$K50=#REF!</formula>
    </cfRule>
    <cfRule type="expression" dxfId="246" priority="282">
      <formula>$K50=#REF!</formula>
    </cfRule>
    <cfRule type="expression" dxfId="245" priority="283">
      <formula>$K50=#REF!</formula>
    </cfRule>
  </conditionalFormatting>
  <conditionalFormatting sqref="AA57">
    <cfRule type="expression" dxfId="244" priority="272">
      <formula>$K57=#REF!</formula>
    </cfRule>
    <cfRule type="expression" dxfId="243" priority="273">
      <formula>$K57=#REF!</formula>
    </cfRule>
    <cfRule type="expression" dxfId="242" priority="274">
      <formula>$K57=#REF!</formula>
    </cfRule>
    <cfRule type="expression" dxfId="241" priority="275">
      <formula>$K57=#REF!</formula>
    </cfRule>
  </conditionalFormatting>
  <conditionalFormatting sqref="AA58">
    <cfRule type="expression" dxfId="240" priority="268">
      <formula>$K58=#REF!</formula>
    </cfRule>
    <cfRule type="expression" dxfId="239" priority="269">
      <formula>$K58=#REF!</formula>
    </cfRule>
    <cfRule type="expression" dxfId="238" priority="270">
      <formula>$K58=#REF!</formula>
    </cfRule>
    <cfRule type="expression" dxfId="237" priority="271">
      <formula>$K58=#REF!</formula>
    </cfRule>
  </conditionalFormatting>
  <conditionalFormatting sqref="AA59">
    <cfRule type="expression" dxfId="236" priority="264">
      <formula>$K59=#REF!</formula>
    </cfRule>
    <cfRule type="expression" dxfId="235" priority="265">
      <formula>$K59=#REF!</formula>
    </cfRule>
    <cfRule type="expression" dxfId="234" priority="266">
      <formula>$K59=#REF!</formula>
    </cfRule>
    <cfRule type="expression" dxfId="233" priority="267">
      <formula>$K59=#REF!</formula>
    </cfRule>
  </conditionalFormatting>
  <conditionalFormatting sqref="X40 X50:X52">
    <cfRule type="expression" dxfId="232" priority="259">
      <formula>$K40=#REF!</formula>
    </cfRule>
    <cfRule type="expression" dxfId="231" priority="260">
      <formula>$K40=#REF!</formula>
    </cfRule>
    <cfRule type="expression" dxfId="230" priority="261">
      <formula>$K40=#REF!</formula>
    </cfRule>
    <cfRule type="expression" dxfId="229" priority="262">
      <formula>$K40=#REF!</formula>
    </cfRule>
  </conditionalFormatting>
  <conditionalFormatting sqref="AB70:AB71">
    <cfRule type="expression" dxfId="228" priority="255">
      <formula>$K70=#REF!</formula>
    </cfRule>
    <cfRule type="expression" dxfId="227" priority="256">
      <formula>$K70=#REF!</formula>
    </cfRule>
    <cfRule type="expression" dxfId="226" priority="257">
      <formula>$K70=#REF!</formula>
    </cfRule>
    <cfRule type="expression" dxfId="225" priority="258">
      <formula>$K70=#REF!</formula>
    </cfRule>
  </conditionalFormatting>
  <conditionalFormatting sqref="AB60:AB62">
    <cfRule type="expression" dxfId="224" priority="251">
      <formula>$K60=#REF!</formula>
    </cfRule>
    <cfRule type="expression" dxfId="223" priority="252">
      <formula>$K60=#REF!</formula>
    </cfRule>
    <cfRule type="expression" dxfId="222" priority="253">
      <formula>$K60=#REF!</formula>
    </cfRule>
    <cfRule type="expression" dxfId="221" priority="254">
      <formula>$K60=#REF!</formula>
    </cfRule>
  </conditionalFormatting>
  <conditionalFormatting sqref="X60">
    <cfRule type="expression" dxfId="220" priority="247">
      <formula>$K60=#REF!</formula>
    </cfRule>
    <cfRule type="expression" dxfId="219" priority="248">
      <formula>$K60=#REF!</formula>
    </cfRule>
    <cfRule type="expression" dxfId="218" priority="249">
      <formula>$K60=#REF!</formula>
    </cfRule>
    <cfRule type="expression" dxfId="217" priority="250">
      <formula>$K60=#REF!</formula>
    </cfRule>
  </conditionalFormatting>
  <conditionalFormatting sqref="X70:X71">
    <cfRule type="expression" dxfId="216" priority="243">
      <formula>$K70=#REF!</formula>
    </cfRule>
    <cfRule type="expression" dxfId="215" priority="244">
      <formula>$K70=#REF!</formula>
    </cfRule>
    <cfRule type="expression" dxfId="214" priority="245">
      <formula>$K70=#REF!</formula>
    </cfRule>
    <cfRule type="expression" dxfId="213" priority="246">
      <formula>$K70=#REF!</formula>
    </cfRule>
  </conditionalFormatting>
  <conditionalFormatting sqref="AA60">
    <cfRule type="expression" dxfId="212" priority="239">
      <formula>$K60=#REF!</formula>
    </cfRule>
    <cfRule type="expression" dxfId="211" priority="240">
      <formula>$K60=#REF!</formula>
    </cfRule>
    <cfRule type="expression" dxfId="210" priority="241">
      <formula>$K60=#REF!</formula>
    </cfRule>
    <cfRule type="expression" dxfId="209" priority="242">
      <formula>$K60=#REF!</formula>
    </cfRule>
  </conditionalFormatting>
  <conditionalFormatting sqref="AA61">
    <cfRule type="expression" dxfId="208" priority="235">
      <formula>$K61=#REF!</formula>
    </cfRule>
    <cfRule type="expression" dxfId="207" priority="236">
      <formula>$K61=#REF!</formula>
    </cfRule>
    <cfRule type="expression" dxfId="206" priority="237">
      <formula>$K61=#REF!</formula>
    </cfRule>
    <cfRule type="expression" dxfId="205" priority="238">
      <formula>$K61=#REF!</formula>
    </cfRule>
  </conditionalFormatting>
  <conditionalFormatting sqref="AA62">
    <cfRule type="expression" dxfId="204" priority="231">
      <formula>$K62=#REF!</formula>
    </cfRule>
    <cfRule type="expression" dxfId="203" priority="232">
      <formula>$K62=#REF!</formula>
    </cfRule>
    <cfRule type="expression" dxfId="202" priority="233">
      <formula>$K62=#REF!</formula>
    </cfRule>
    <cfRule type="expression" dxfId="201" priority="234">
      <formula>$K62=#REF!</formula>
    </cfRule>
  </conditionalFormatting>
  <conditionalFormatting sqref="AA67">
    <cfRule type="expression" dxfId="200" priority="227">
      <formula>$K67=#REF!</formula>
    </cfRule>
    <cfRule type="expression" dxfId="199" priority="228">
      <formula>$K67=#REF!</formula>
    </cfRule>
    <cfRule type="expression" dxfId="198" priority="229">
      <formula>$K67=#REF!</formula>
    </cfRule>
    <cfRule type="expression" dxfId="197" priority="230">
      <formula>$K67=#REF!</formula>
    </cfRule>
  </conditionalFormatting>
  <conditionalFormatting sqref="AA68">
    <cfRule type="expression" dxfId="196" priority="223">
      <formula>$K68=#REF!</formula>
    </cfRule>
    <cfRule type="expression" dxfId="195" priority="224">
      <formula>$K68=#REF!</formula>
    </cfRule>
    <cfRule type="expression" dxfId="194" priority="225">
      <formula>$K68=#REF!</formula>
    </cfRule>
    <cfRule type="expression" dxfId="193" priority="226">
      <formula>$K68=#REF!</formula>
    </cfRule>
  </conditionalFormatting>
  <conditionalFormatting sqref="AA69">
    <cfRule type="expression" dxfId="192" priority="219">
      <formula>$K69=#REF!</formula>
    </cfRule>
    <cfRule type="expression" dxfId="191" priority="220">
      <formula>$K69=#REF!</formula>
    </cfRule>
    <cfRule type="expression" dxfId="190" priority="221">
      <formula>$K69=#REF!</formula>
    </cfRule>
    <cfRule type="expression" dxfId="189" priority="222">
      <formula>$K69=#REF!</formula>
    </cfRule>
  </conditionalFormatting>
  <conditionalFormatting sqref="AA70:AA71">
    <cfRule type="expression" dxfId="188" priority="215">
      <formula>$K70=#REF!</formula>
    </cfRule>
    <cfRule type="expression" dxfId="187" priority="216">
      <formula>$K70=#REF!</formula>
    </cfRule>
    <cfRule type="expression" dxfId="186" priority="217">
      <formula>$K70=#REF!</formula>
    </cfRule>
    <cfRule type="expression" dxfId="185" priority="218">
      <formula>$K70=#REF!</formula>
    </cfRule>
  </conditionalFormatting>
  <conditionalFormatting sqref="O60 O62">
    <cfRule type="cellIs" dxfId="184" priority="214" operator="equal">
      <formula>"Mut+ext"</formula>
    </cfRule>
  </conditionalFormatting>
  <conditionalFormatting sqref="X61:X62">
    <cfRule type="expression" dxfId="183" priority="210">
      <formula>$K61=#REF!</formula>
    </cfRule>
    <cfRule type="expression" dxfId="182" priority="211">
      <formula>$K61=#REF!</formula>
    </cfRule>
    <cfRule type="expression" dxfId="181" priority="212">
      <formula>$K61=#REF!</formula>
    </cfRule>
    <cfRule type="expression" dxfId="180" priority="213">
      <formula>$K61=#REF!</formula>
    </cfRule>
  </conditionalFormatting>
  <conditionalFormatting sqref="O24">
    <cfRule type="cellIs" dxfId="179" priority="209" operator="equal">
      <formula>"Mut+ext"</formula>
    </cfRule>
  </conditionalFormatting>
  <conditionalFormatting sqref="AB18:AB22">
    <cfRule type="expression" dxfId="178" priority="205">
      <formula>$K18=#REF!</formula>
    </cfRule>
    <cfRule type="expression" dxfId="177" priority="206">
      <formula>$K18=#REF!</formula>
    </cfRule>
    <cfRule type="expression" dxfId="176" priority="207">
      <formula>$K18=#REF!</formula>
    </cfRule>
    <cfRule type="expression" dxfId="175" priority="208">
      <formula>$K18=#REF!</formula>
    </cfRule>
  </conditionalFormatting>
  <conditionalFormatting sqref="AA20">
    <cfRule type="expression" dxfId="174" priority="197">
      <formula>$K20=#REF!</formula>
    </cfRule>
    <cfRule type="expression" dxfId="173" priority="198">
      <formula>$K20=#REF!</formula>
    </cfRule>
    <cfRule type="expression" dxfId="172" priority="199">
      <formula>$K20=#REF!</formula>
    </cfRule>
    <cfRule type="expression" dxfId="171" priority="200">
      <formula>$K20=#REF!</formula>
    </cfRule>
  </conditionalFormatting>
  <conditionalFormatting sqref="AA22">
    <cfRule type="expression" dxfId="170" priority="193">
      <formula>$K22=#REF!</formula>
    </cfRule>
    <cfRule type="expression" dxfId="169" priority="194">
      <formula>$K22=#REF!</formula>
    </cfRule>
    <cfRule type="expression" dxfId="168" priority="195">
      <formula>$K22=#REF!</formula>
    </cfRule>
    <cfRule type="expression" dxfId="167" priority="196">
      <formula>$K22=#REF!</formula>
    </cfRule>
  </conditionalFormatting>
  <conditionalFormatting sqref="AA21">
    <cfRule type="expression" dxfId="166" priority="189">
      <formula>$K21=#REF!</formula>
    </cfRule>
    <cfRule type="expression" dxfId="165" priority="190">
      <formula>$K21=#REF!</formula>
    </cfRule>
    <cfRule type="expression" dxfId="164" priority="191">
      <formula>$K21=#REF!</formula>
    </cfRule>
    <cfRule type="expression" dxfId="163" priority="192">
      <formula>$K21=#REF!</formula>
    </cfRule>
  </conditionalFormatting>
  <conditionalFormatting sqref="O22">
    <cfRule type="cellIs" dxfId="162" priority="188" operator="equal">
      <formula>"Mut+ext"</formula>
    </cfRule>
  </conditionalFormatting>
  <conditionalFormatting sqref="X18:X22">
    <cfRule type="expression" dxfId="161" priority="184">
      <formula>$K18=#REF!</formula>
    </cfRule>
    <cfRule type="expression" dxfId="160" priority="185">
      <formula>$K18=#REF!</formula>
    </cfRule>
    <cfRule type="expression" dxfId="159" priority="186">
      <formula>$K18=#REF!</formula>
    </cfRule>
    <cfRule type="expression" dxfId="158" priority="187">
      <formula>$K18=#REF!</formula>
    </cfRule>
  </conditionalFormatting>
  <conditionalFormatting sqref="AB30:AB33">
    <cfRule type="expression" dxfId="157" priority="179">
      <formula>$K30=#REF!</formula>
    </cfRule>
    <cfRule type="expression" dxfId="156" priority="180">
      <formula>$K30=#REF!</formula>
    </cfRule>
    <cfRule type="expression" dxfId="155" priority="181">
      <formula>$K30=#REF!</formula>
    </cfRule>
    <cfRule type="expression" dxfId="154" priority="182">
      <formula>$K30=#REF!</formula>
    </cfRule>
  </conditionalFormatting>
  <conditionalFormatting sqref="AA30">
    <cfRule type="expression" dxfId="153" priority="175">
      <formula>$K30=#REF!</formula>
    </cfRule>
    <cfRule type="expression" dxfId="152" priority="176">
      <formula>$K30=#REF!</formula>
    </cfRule>
    <cfRule type="expression" dxfId="151" priority="177">
      <formula>$K30=#REF!</formula>
    </cfRule>
    <cfRule type="expression" dxfId="150" priority="178">
      <formula>$K30=#REF!</formula>
    </cfRule>
  </conditionalFormatting>
  <conditionalFormatting sqref="AA31">
    <cfRule type="expression" dxfId="149" priority="171">
      <formula>$K31=#REF!</formula>
    </cfRule>
    <cfRule type="expression" dxfId="148" priority="172">
      <formula>$K31=#REF!</formula>
    </cfRule>
    <cfRule type="expression" dxfId="147" priority="173">
      <formula>$K31=#REF!</formula>
    </cfRule>
    <cfRule type="expression" dxfId="146" priority="174">
      <formula>$K31=#REF!</formula>
    </cfRule>
  </conditionalFormatting>
  <conditionalFormatting sqref="AA33">
    <cfRule type="expression" dxfId="145" priority="167">
      <formula>$K33=#REF!</formula>
    </cfRule>
    <cfRule type="expression" dxfId="144" priority="168">
      <formula>$K33=#REF!</formula>
    </cfRule>
    <cfRule type="expression" dxfId="143" priority="169">
      <formula>$K33=#REF!</formula>
    </cfRule>
    <cfRule type="expression" dxfId="142" priority="170">
      <formula>$K33=#REF!</formula>
    </cfRule>
  </conditionalFormatting>
  <conditionalFormatting sqref="AA32">
    <cfRule type="expression" dxfId="141" priority="163">
      <formula>$K32=#REF!</formula>
    </cfRule>
    <cfRule type="expression" dxfId="140" priority="164">
      <formula>$K32=#REF!</formula>
    </cfRule>
    <cfRule type="expression" dxfId="139" priority="165">
      <formula>$K32=#REF!</formula>
    </cfRule>
    <cfRule type="expression" dxfId="138" priority="166">
      <formula>$K32=#REF!</formula>
    </cfRule>
  </conditionalFormatting>
  <conditionalFormatting sqref="O30:O33">
    <cfRule type="cellIs" dxfId="137" priority="162" operator="equal">
      <formula>"Mut+ext"</formula>
    </cfRule>
  </conditionalFormatting>
  <conditionalFormatting sqref="X30:X33">
    <cfRule type="expression" dxfId="136" priority="158">
      <formula>$K30=#REF!</formula>
    </cfRule>
    <cfRule type="expression" dxfId="135" priority="159">
      <formula>$K30=#REF!</formula>
    </cfRule>
    <cfRule type="expression" dxfId="134" priority="160">
      <formula>$K30=#REF!</formula>
    </cfRule>
    <cfRule type="expression" dxfId="133" priority="161">
      <formula>$K30=#REF!</formula>
    </cfRule>
  </conditionalFormatting>
  <conditionalFormatting sqref="AB53:AB56">
    <cfRule type="expression" dxfId="132" priority="154">
      <formula>$K53=#REF!</formula>
    </cfRule>
    <cfRule type="expression" dxfId="131" priority="155">
      <formula>$K53=#REF!</formula>
    </cfRule>
    <cfRule type="expression" dxfId="130" priority="156">
      <formula>$K53=#REF!</formula>
    </cfRule>
    <cfRule type="expression" dxfId="129" priority="157">
      <formula>$K53=#REF!</formula>
    </cfRule>
  </conditionalFormatting>
  <conditionalFormatting sqref="AA53">
    <cfRule type="expression" dxfId="128" priority="150">
      <formula>$K53=#REF!</formula>
    </cfRule>
    <cfRule type="expression" dxfId="127" priority="151">
      <formula>$K53=#REF!</formula>
    </cfRule>
    <cfRule type="expression" dxfId="126" priority="152">
      <formula>$K53=#REF!</formula>
    </cfRule>
    <cfRule type="expression" dxfId="125" priority="153">
      <formula>$K53=#REF!</formula>
    </cfRule>
  </conditionalFormatting>
  <conditionalFormatting sqref="AA55:AA56">
    <cfRule type="expression" dxfId="124" priority="146">
      <formula>$K55=#REF!</formula>
    </cfRule>
    <cfRule type="expression" dxfId="123" priority="147">
      <formula>$K55=#REF!</formula>
    </cfRule>
    <cfRule type="expression" dxfId="122" priority="148">
      <formula>$K55=#REF!</formula>
    </cfRule>
    <cfRule type="expression" dxfId="121" priority="149">
      <formula>$K55=#REF!</formula>
    </cfRule>
  </conditionalFormatting>
  <conditionalFormatting sqref="AA54">
    <cfRule type="expression" dxfId="120" priority="142">
      <formula>$K54=#REF!</formula>
    </cfRule>
    <cfRule type="expression" dxfId="119" priority="143">
      <formula>$K54=#REF!</formula>
    </cfRule>
    <cfRule type="expression" dxfId="118" priority="144">
      <formula>$K54=#REF!</formula>
    </cfRule>
    <cfRule type="expression" dxfId="117" priority="145">
      <formula>$K54=#REF!</formula>
    </cfRule>
  </conditionalFormatting>
  <conditionalFormatting sqref="O55:O56">
    <cfRule type="cellIs" dxfId="116" priority="141" operator="equal">
      <formula>"Mut+ext"</formula>
    </cfRule>
  </conditionalFormatting>
  <conditionalFormatting sqref="X53:X56">
    <cfRule type="expression" dxfId="115" priority="137">
      <formula>$K53=#REF!</formula>
    </cfRule>
    <cfRule type="expression" dxfId="114" priority="138">
      <formula>$K53=#REF!</formula>
    </cfRule>
    <cfRule type="expression" dxfId="113" priority="139">
      <formula>$K53=#REF!</formula>
    </cfRule>
    <cfRule type="expression" dxfId="112" priority="140">
      <formula>$K53=#REF!</formula>
    </cfRule>
  </conditionalFormatting>
  <conditionalFormatting sqref="AB63:AB66">
    <cfRule type="expression" dxfId="111" priority="133">
      <formula>$K63=#REF!</formula>
    </cfRule>
    <cfRule type="expression" dxfId="110" priority="134">
      <formula>$K63=#REF!</formula>
    </cfRule>
    <cfRule type="expression" dxfId="109" priority="135">
      <formula>$K63=#REF!</formula>
    </cfRule>
    <cfRule type="expression" dxfId="108" priority="136">
      <formula>$K63=#REF!</formula>
    </cfRule>
  </conditionalFormatting>
  <conditionalFormatting sqref="AA63">
    <cfRule type="expression" dxfId="107" priority="129">
      <formula>$K63=#REF!</formula>
    </cfRule>
    <cfRule type="expression" dxfId="106" priority="130">
      <formula>$K63=#REF!</formula>
    </cfRule>
    <cfRule type="expression" dxfId="105" priority="131">
      <formula>$K63=#REF!</formula>
    </cfRule>
    <cfRule type="expression" dxfId="104" priority="132">
      <formula>$K63=#REF!</formula>
    </cfRule>
  </conditionalFormatting>
  <conditionalFormatting sqref="AA64">
    <cfRule type="expression" dxfId="103" priority="125">
      <formula>$K64=#REF!</formula>
    </cfRule>
    <cfRule type="expression" dxfId="102" priority="126">
      <formula>$K64=#REF!</formula>
    </cfRule>
    <cfRule type="expression" dxfId="101" priority="127">
      <formula>$K64=#REF!</formula>
    </cfRule>
    <cfRule type="expression" dxfId="100" priority="128">
      <formula>$K64=#REF!</formula>
    </cfRule>
  </conditionalFormatting>
  <conditionalFormatting sqref="AA66">
    <cfRule type="expression" dxfId="99" priority="121">
      <formula>$K66=#REF!</formula>
    </cfRule>
    <cfRule type="expression" dxfId="98" priority="122">
      <formula>$K66=#REF!</formula>
    </cfRule>
    <cfRule type="expression" dxfId="97" priority="123">
      <formula>$K66=#REF!</formula>
    </cfRule>
    <cfRule type="expression" dxfId="96" priority="124">
      <formula>$K66=#REF!</formula>
    </cfRule>
  </conditionalFormatting>
  <conditionalFormatting sqref="AA65">
    <cfRule type="expression" dxfId="95" priority="117">
      <formula>$K65=#REF!</formula>
    </cfRule>
    <cfRule type="expression" dxfId="94" priority="118">
      <formula>$K65=#REF!</formula>
    </cfRule>
    <cfRule type="expression" dxfId="93" priority="119">
      <formula>$K65=#REF!</formula>
    </cfRule>
    <cfRule type="expression" dxfId="92" priority="120">
      <formula>$K65=#REF!</formula>
    </cfRule>
  </conditionalFormatting>
  <conditionalFormatting sqref="O63:O66">
    <cfRule type="cellIs" dxfId="91" priority="116" operator="equal">
      <formula>"Mut+ext"</formula>
    </cfRule>
  </conditionalFormatting>
  <conditionalFormatting sqref="X63:X66">
    <cfRule type="expression" dxfId="90" priority="112">
      <formula>$K63=#REF!</formula>
    </cfRule>
    <cfRule type="expression" dxfId="89" priority="113">
      <formula>$K63=#REF!</formula>
    </cfRule>
    <cfRule type="expression" dxfId="88" priority="114">
      <formula>$K63=#REF!</formula>
    </cfRule>
    <cfRule type="expression" dxfId="87" priority="115">
      <formula>$K63=#REF!</formula>
    </cfRule>
  </conditionalFormatting>
  <conditionalFormatting sqref="O6:O16">
    <cfRule type="cellIs" dxfId="86" priority="111" operator="equal">
      <formula>"Mut+ext"</formula>
    </cfRule>
  </conditionalFormatting>
  <conditionalFormatting sqref="O20:O21 O17">
    <cfRule type="cellIs" dxfId="85" priority="110" operator="equal">
      <formula>"Mut+ext"</formula>
    </cfRule>
  </conditionalFormatting>
  <conditionalFormatting sqref="O18:O19">
    <cfRule type="cellIs" dxfId="84" priority="109" operator="equal">
      <formula>"Mut+ext"</formula>
    </cfRule>
  </conditionalFormatting>
  <conditionalFormatting sqref="O39:O49">
    <cfRule type="cellIs" dxfId="83" priority="108" operator="equal">
      <formula>"Mut+ext"</formula>
    </cfRule>
  </conditionalFormatting>
  <conditionalFormatting sqref="O53:O54 O50">
    <cfRule type="cellIs" dxfId="82" priority="107" operator="equal">
      <formula>"Mut+ext"</formula>
    </cfRule>
  </conditionalFormatting>
  <conditionalFormatting sqref="O51:O52">
    <cfRule type="cellIs" dxfId="81" priority="106" operator="equal">
      <formula>"Mut+ext"</formula>
    </cfRule>
  </conditionalFormatting>
  <conditionalFormatting sqref="O61">
    <cfRule type="cellIs" dxfId="80" priority="105" operator="equal">
      <formula>"Mut+ext"</formula>
    </cfRule>
  </conditionalFormatting>
  <conditionalFormatting sqref="AB10">
    <cfRule type="expression" dxfId="79" priority="101">
      <formula>$K10=#REF!</formula>
    </cfRule>
    <cfRule type="expression" dxfId="78" priority="102">
      <formula>$K10=#REF!</formula>
    </cfRule>
    <cfRule type="expression" dxfId="77" priority="103">
      <formula>$K10=#REF!</formula>
    </cfRule>
    <cfRule type="expression" dxfId="76" priority="104">
      <formula>$K10=#REF!</formula>
    </cfRule>
  </conditionalFormatting>
  <conditionalFormatting sqref="AA10">
    <cfRule type="expression" dxfId="75" priority="97">
      <formula>$K10=#REF!</formula>
    </cfRule>
    <cfRule type="expression" dxfId="74" priority="98">
      <formula>$K10=#REF!</formula>
    </cfRule>
    <cfRule type="expression" dxfId="73" priority="99">
      <formula>$K10=#REF!</formula>
    </cfRule>
    <cfRule type="expression" dxfId="72" priority="100">
      <formula>$K10=#REF!</formula>
    </cfRule>
  </conditionalFormatting>
  <conditionalFormatting sqref="X10">
    <cfRule type="expression" dxfId="71" priority="93">
      <formula>$K10=#REF!</formula>
    </cfRule>
    <cfRule type="expression" dxfId="70" priority="94">
      <formula>$K10=#REF!</formula>
    </cfRule>
    <cfRule type="expression" dxfId="69" priority="95">
      <formula>$K10=#REF!</formula>
    </cfRule>
    <cfRule type="expression" dxfId="68" priority="96">
      <formula>$K10=#REF!</formula>
    </cfRule>
  </conditionalFormatting>
  <conditionalFormatting sqref="AB11">
    <cfRule type="expression" dxfId="67" priority="69">
      <formula>$K11=#REF!</formula>
    </cfRule>
    <cfRule type="expression" dxfId="66" priority="70">
      <formula>$K11=#REF!</formula>
    </cfRule>
    <cfRule type="expression" dxfId="65" priority="71">
      <formula>$K11=#REF!</formula>
    </cfRule>
    <cfRule type="expression" dxfId="64" priority="72">
      <formula>$K11=#REF!</formula>
    </cfRule>
  </conditionalFormatting>
  <conditionalFormatting sqref="AA11">
    <cfRule type="expression" dxfId="63" priority="65">
      <formula>$K11=#REF!</formula>
    </cfRule>
    <cfRule type="expression" dxfId="62" priority="66">
      <formula>$K11=#REF!</formula>
    </cfRule>
    <cfRule type="expression" dxfId="61" priority="67">
      <formula>$K11=#REF!</formula>
    </cfRule>
    <cfRule type="expression" dxfId="60" priority="68">
      <formula>$K11=#REF!</formula>
    </cfRule>
  </conditionalFormatting>
  <conditionalFormatting sqref="X11">
    <cfRule type="expression" dxfId="59" priority="61">
      <formula>$K11=#REF!</formula>
    </cfRule>
    <cfRule type="expression" dxfId="58" priority="62">
      <formula>$K11=#REF!</formula>
    </cfRule>
    <cfRule type="expression" dxfId="57" priority="63">
      <formula>$K11=#REF!</formula>
    </cfRule>
    <cfRule type="expression" dxfId="56" priority="64">
      <formula>$K11=#REF!</formula>
    </cfRule>
  </conditionalFormatting>
  <conditionalFormatting sqref="AB12:AB17">
    <cfRule type="expression" dxfId="55" priority="57">
      <formula>$K12=#REF!</formula>
    </cfRule>
    <cfRule type="expression" dxfId="54" priority="58">
      <formula>$K12=#REF!</formula>
    </cfRule>
    <cfRule type="expression" dxfId="53" priority="59">
      <formula>$K12=#REF!</formula>
    </cfRule>
    <cfRule type="expression" dxfId="52" priority="60">
      <formula>$K12=#REF!</formula>
    </cfRule>
  </conditionalFormatting>
  <conditionalFormatting sqref="AA12 AA15:AA17">
    <cfRule type="expression" dxfId="51" priority="53">
      <formula>$K12=#REF!</formula>
    </cfRule>
    <cfRule type="expression" dxfId="50" priority="54">
      <formula>$K12=#REF!</formula>
    </cfRule>
    <cfRule type="expression" dxfId="49" priority="55">
      <formula>$K12=#REF!</formula>
    </cfRule>
    <cfRule type="expression" dxfId="48" priority="56">
      <formula>$K12=#REF!</formula>
    </cfRule>
  </conditionalFormatting>
  <conditionalFormatting sqref="X12:X17">
    <cfRule type="expression" dxfId="47" priority="49">
      <formula>$K12=#REF!</formula>
    </cfRule>
    <cfRule type="expression" dxfId="46" priority="50">
      <formula>$K12=#REF!</formula>
    </cfRule>
    <cfRule type="expression" dxfId="45" priority="51">
      <formula>$K12=#REF!</formula>
    </cfRule>
    <cfRule type="expression" dxfId="44" priority="52">
      <formula>$K12=#REF!</formula>
    </cfRule>
  </conditionalFormatting>
  <conditionalFormatting sqref="AB41:AB42">
    <cfRule type="expression" dxfId="43" priority="45">
      <formula>$K41=#REF!</formula>
    </cfRule>
    <cfRule type="expression" dxfId="42" priority="46">
      <formula>$K41=#REF!</formula>
    </cfRule>
    <cfRule type="expression" dxfId="41" priority="47">
      <formula>$K41=#REF!</formula>
    </cfRule>
    <cfRule type="expression" dxfId="40" priority="48">
      <formula>$K41=#REF!</formula>
    </cfRule>
  </conditionalFormatting>
  <conditionalFormatting sqref="X41:X42">
    <cfRule type="expression" dxfId="39" priority="37">
      <formula>$K41=#REF!</formula>
    </cfRule>
    <cfRule type="expression" dxfId="38" priority="38">
      <formula>$K41=#REF!</formula>
    </cfRule>
    <cfRule type="expression" dxfId="37" priority="39">
      <formula>$K41=#REF!</formula>
    </cfRule>
    <cfRule type="expression" dxfId="36" priority="40">
      <formula>$K41=#REF!</formula>
    </cfRule>
  </conditionalFormatting>
  <conditionalFormatting sqref="AB43:AB49">
    <cfRule type="expression" dxfId="35" priority="33">
      <formula>$K43=#REF!</formula>
    </cfRule>
    <cfRule type="expression" dxfId="34" priority="34">
      <formula>$K43=#REF!</formula>
    </cfRule>
    <cfRule type="expression" dxfId="33" priority="35">
      <formula>$K43=#REF!</formula>
    </cfRule>
    <cfRule type="expression" dxfId="32" priority="36">
      <formula>$K43=#REF!</formula>
    </cfRule>
  </conditionalFormatting>
  <conditionalFormatting sqref="AA43:AA45 AA48:AA49">
    <cfRule type="expression" dxfId="31" priority="29">
      <formula>$K43=#REF!</formula>
    </cfRule>
    <cfRule type="expression" dxfId="30" priority="30">
      <formula>$K43=#REF!</formula>
    </cfRule>
    <cfRule type="expression" dxfId="29" priority="31">
      <formula>$K43=#REF!</formula>
    </cfRule>
    <cfRule type="expression" dxfId="28" priority="32">
      <formula>$K43=#REF!</formula>
    </cfRule>
  </conditionalFormatting>
  <conditionalFormatting sqref="X43:X49">
    <cfRule type="expression" dxfId="27" priority="25">
      <formula>$K43=#REF!</formula>
    </cfRule>
    <cfRule type="expression" dxfId="26" priority="26">
      <formula>$K43=#REF!</formula>
    </cfRule>
    <cfRule type="expression" dxfId="25" priority="27">
      <formula>$K43=#REF!</formula>
    </cfRule>
    <cfRule type="expression" dxfId="24" priority="28">
      <formula>$K43=#REF!</formula>
    </cfRule>
  </conditionalFormatting>
  <conditionalFormatting sqref="AA8:AA9">
    <cfRule type="expression" dxfId="23" priority="21">
      <formula>$K8=#REF!</formula>
    </cfRule>
    <cfRule type="expression" dxfId="22" priority="22">
      <formula>$K8=#REF!</formula>
    </cfRule>
    <cfRule type="expression" dxfId="21" priority="23">
      <formula>$K8=#REF!</formula>
    </cfRule>
    <cfRule type="expression" dxfId="20" priority="24">
      <formula>$K8=#REF!</formula>
    </cfRule>
  </conditionalFormatting>
  <conditionalFormatting sqref="AA13:AA14">
    <cfRule type="expression" dxfId="19" priority="17">
      <formula>$K13=#REF!</formula>
    </cfRule>
    <cfRule type="expression" dxfId="18" priority="18">
      <formula>$K13=#REF!</formula>
    </cfRule>
    <cfRule type="expression" dxfId="17" priority="19">
      <formula>$K13=#REF!</formula>
    </cfRule>
    <cfRule type="expression" dxfId="16" priority="20">
      <formula>$K13=#REF!</formula>
    </cfRule>
  </conditionalFormatting>
  <conditionalFormatting sqref="AA18:AA19">
    <cfRule type="expression" dxfId="15" priority="13">
      <formula>$K18=#REF!</formula>
    </cfRule>
    <cfRule type="expression" dxfId="14" priority="14">
      <formula>$K18=#REF!</formula>
    </cfRule>
    <cfRule type="expression" dxfId="13" priority="15">
      <formula>$K18=#REF!</formula>
    </cfRule>
    <cfRule type="expression" dxfId="12" priority="16">
      <formula>$K18=#REF!</formula>
    </cfRule>
  </conditionalFormatting>
  <conditionalFormatting sqref="AA41:AA42">
    <cfRule type="expression" dxfId="11" priority="9">
      <formula>$K41=#REF!</formula>
    </cfRule>
    <cfRule type="expression" dxfId="10" priority="10">
      <formula>$K41=#REF!</formula>
    </cfRule>
    <cfRule type="expression" dxfId="9" priority="11">
      <formula>$K41=#REF!</formula>
    </cfRule>
    <cfRule type="expression" dxfId="8" priority="12">
      <formula>$K41=#REF!</formula>
    </cfRule>
  </conditionalFormatting>
  <conditionalFormatting sqref="AA46:AA47">
    <cfRule type="expression" dxfId="7" priority="5">
      <formula>$K46=#REF!</formula>
    </cfRule>
    <cfRule type="expression" dxfId="6" priority="6">
      <formula>$K46=#REF!</formula>
    </cfRule>
    <cfRule type="expression" dxfId="5" priority="7">
      <formula>$K46=#REF!</formula>
    </cfRule>
    <cfRule type="expression" dxfId="4" priority="8">
      <formula>$K46=#REF!</formula>
    </cfRule>
  </conditionalFormatting>
  <conditionalFormatting sqref="AA51:AA52">
    <cfRule type="expression" dxfId="3" priority="1">
      <formula>$K51=#REF!</formula>
    </cfRule>
    <cfRule type="expression" dxfId="2" priority="2">
      <formula>$K51=#REF!</formula>
    </cfRule>
    <cfRule type="expression" dxfId="1" priority="3">
      <formula>$K51=#REF!</formula>
    </cfRule>
    <cfRule type="expression" dxfId="0" priority="4">
      <formula>$K51=#REF!</formula>
    </cfRule>
  </conditionalFormatting>
  <dataValidations count="4">
    <dataValidation type="list" allowBlank="1" showInputMessage="1" showErrorMessage="1" sqref="I6:I58 I60:I69" xr:uid="{00000000-0002-0000-0700-000000000000}">
      <formula1>"Obligatoire,Option"</formula1>
    </dataValidation>
    <dataValidation type="list" allowBlank="1" showInputMessage="1" showErrorMessage="1" sqref="J6:J58 J60:J69" xr:uid="{00000000-0002-0000-0700-000001000000}">
      <formula1>"1,2,3,4"</formula1>
    </dataValidation>
    <dataValidation type="list" allowBlank="1" showInputMessage="1" showErrorMessage="1" sqref="K26 K37:K38" xr:uid="{00000000-0002-0000-0700-000002000000}">
      <formula1>$B$4:$B$23</formula1>
    </dataValidation>
    <dataValidation type="list" allowBlank="1" showInputMessage="1" showErrorMessage="1" sqref="O6:O25 O27:O36 O39:O58 O60:O69" xr:uid="{00000000-0002-0000-0700-000003000000}">
      <formula1>"Non,Mut,Mut+ext"</formula1>
    </dataValidation>
  </dataValidations>
  <pageMargins left="0.7" right="0.7" top="0.75" bottom="0.75" header="0.3" footer="0.3"/>
  <pageSetup paperSize="8" scale="3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700-000004000000}">
          <x14:formula1>
            <xm:f>Paramétrage!$C$6:$C$29</xm:f>
          </x14:formula1>
          <xm:sqref>K39:K58 K6:K25 K27:K36 K60:K69</xm:sqref>
        </x14:dataValidation>
        <x14:dataValidation type="list" allowBlank="1" showInputMessage="1" showErrorMessage="1" xr:uid="{00000000-0002-0000-0700-000005000000}">
          <x14:formula1>
            <xm:f>Paramétrage!$K$6:$K$41</xm:f>
          </x14:formula1>
          <xm:sqref>H6:H25 H39:H58 H27:H36 H60:H69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3:N41"/>
  <sheetViews>
    <sheetView workbookViewId="0">
      <selection activeCell="G21" sqref="G21"/>
    </sheetView>
  </sheetViews>
  <sheetFormatPr defaultColWidth="11.42578125" defaultRowHeight="12.75"/>
  <cols>
    <col min="1" max="1" width="11.42578125" style="1"/>
    <col min="2" max="2" width="34.85546875" style="1" bestFit="1" customWidth="1"/>
    <col min="3" max="3" width="9.140625" style="1" bestFit="1" customWidth="1"/>
    <col min="4" max="4" width="15" style="1" hidden="1" customWidth="1"/>
    <col min="5" max="5" width="5.42578125" style="1" hidden="1" customWidth="1"/>
    <col min="6" max="6" width="11.42578125" style="1"/>
    <col min="7" max="7" width="59.140625" style="1" bestFit="1" customWidth="1"/>
    <col min="8" max="8" width="11.42578125" style="1"/>
    <col min="9" max="9" width="25.42578125" style="1" bestFit="1" customWidth="1"/>
    <col min="10" max="10" width="11.42578125" style="1"/>
    <col min="11" max="11" width="5.85546875" style="1" customWidth="1"/>
    <col min="12" max="12" width="43.42578125" style="1" customWidth="1"/>
    <col min="13" max="13" width="11.42578125" style="1"/>
    <col min="14" max="14" width="0" style="1" hidden="1" customWidth="1"/>
    <col min="15" max="16384" width="11.42578125" style="1"/>
  </cols>
  <sheetData>
    <row r="3" spans="2:14">
      <c r="B3" s="222" t="s">
        <v>169</v>
      </c>
      <c r="C3" s="223"/>
      <c r="D3" s="28"/>
      <c r="E3" s="29"/>
      <c r="G3" s="156" t="s">
        <v>170</v>
      </c>
      <c r="I3" s="156" t="s">
        <v>171</v>
      </c>
      <c r="K3" s="221" t="s">
        <v>172</v>
      </c>
      <c r="L3" s="221"/>
      <c r="N3" s="4" t="s">
        <v>173</v>
      </c>
    </row>
    <row r="4" spans="2:14">
      <c r="B4" s="6"/>
      <c r="C4" s="7"/>
      <c r="D4" s="6"/>
      <c r="E4" s="8"/>
    </row>
    <row r="5" spans="2:14" ht="14.25">
      <c r="D5" s="1" t="s">
        <v>174</v>
      </c>
      <c r="E5" s="141" t="s">
        <v>175</v>
      </c>
    </row>
    <row r="6" spans="2:14" ht="14.25">
      <c r="B6" s="4" t="s">
        <v>176</v>
      </c>
      <c r="C6" s="3" t="s">
        <v>54</v>
      </c>
      <c r="D6" s="3">
        <v>1</v>
      </c>
      <c r="E6" s="3">
        <v>1.5</v>
      </c>
      <c r="G6" s="5" t="s">
        <v>177</v>
      </c>
      <c r="I6" s="4" t="s">
        <v>178</v>
      </c>
      <c r="K6" s="34" t="s">
        <v>179</v>
      </c>
      <c r="L6" s="4" t="s">
        <v>180</v>
      </c>
      <c r="N6" s="4">
        <v>300</v>
      </c>
    </row>
    <row r="7" spans="2:14" ht="14.25">
      <c r="B7" s="4" t="s">
        <v>181</v>
      </c>
      <c r="C7" s="70" t="s">
        <v>41</v>
      </c>
      <c r="D7" s="3">
        <v>1</v>
      </c>
      <c r="E7" s="3">
        <v>1</v>
      </c>
      <c r="G7" s="5" t="s">
        <v>182</v>
      </c>
      <c r="I7" s="5" t="s">
        <v>183</v>
      </c>
      <c r="K7" s="16" t="s">
        <v>184</v>
      </c>
      <c r="L7" s="15" t="s">
        <v>185</v>
      </c>
      <c r="N7" s="4">
        <v>40</v>
      </c>
    </row>
    <row r="8" spans="2:14" ht="14.25">
      <c r="B8" s="5" t="s">
        <v>186</v>
      </c>
      <c r="C8" s="70" t="s">
        <v>187</v>
      </c>
      <c r="D8" s="3">
        <v>1</v>
      </c>
      <c r="E8" s="3">
        <v>0.66</v>
      </c>
      <c r="G8" s="5" t="s">
        <v>188</v>
      </c>
      <c r="I8" s="4" t="s">
        <v>189</v>
      </c>
      <c r="K8" s="16" t="s">
        <v>190</v>
      </c>
      <c r="L8" s="15" t="s">
        <v>191</v>
      </c>
      <c r="N8" s="4">
        <v>35</v>
      </c>
    </row>
    <row r="9" spans="2:14" ht="14.25">
      <c r="B9" s="4" t="s">
        <v>192</v>
      </c>
      <c r="C9" s="70" t="s">
        <v>193</v>
      </c>
      <c r="D9" s="3">
        <v>0</v>
      </c>
      <c r="E9" s="3">
        <v>0</v>
      </c>
      <c r="G9" s="5" t="s">
        <v>194</v>
      </c>
      <c r="I9" s="4" t="s">
        <v>195</v>
      </c>
      <c r="K9" s="16" t="s">
        <v>196</v>
      </c>
      <c r="L9" s="15" t="s">
        <v>197</v>
      </c>
      <c r="N9" s="4">
        <v>30</v>
      </c>
    </row>
    <row r="10" spans="2:14" ht="14.25">
      <c r="B10" s="4" t="s">
        <v>198</v>
      </c>
      <c r="C10" s="70" t="s">
        <v>199</v>
      </c>
      <c r="D10" s="70">
        <v>0</v>
      </c>
      <c r="E10" s="3">
        <v>0</v>
      </c>
      <c r="G10" s="5" t="s">
        <v>200</v>
      </c>
      <c r="I10" s="4" t="s">
        <v>201</v>
      </c>
      <c r="K10" s="16" t="s">
        <v>202</v>
      </c>
      <c r="L10" s="15" t="s">
        <v>203</v>
      </c>
      <c r="N10" s="4">
        <v>25</v>
      </c>
    </row>
    <row r="11" spans="2:14" ht="14.25">
      <c r="B11" s="5" t="s">
        <v>204</v>
      </c>
      <c r="C11" s="70" t="s">
        <v>205</v>
      </c>
      <c r="D11" s="3">
        <v>1</v>
      </c>
      <c r="E11" s="3">
        <v>1</v>
      </c>
      <c r="G11" s="5" t="s">
        <v>206</v>
      </c>
      <c r="K11" s="16" t="s">
        <v>207</v>
      </c>
      <c r="L11" s="15" t="s">
        <v>208</v>
      </c>
      <c r="N11" s="4">
        <v>24</v>
      </c>
    </row>
    <row r="12" spans="2:14" ht="14.25">
      <c r="B12" s="5" t="s">
        <v>209</v>
      </c>
      <c r="C12" s="70" t="s">
        <v>210</v>
      </c>
      <c r="D12" s="3">
        <v>1</v>
      </c>
      <c r="E12" s="3">
        <v>1.5</v>
      </c>
      <c r="G12" s="5" t="s">
        <v>211</v>
      </c>
      <c r="K12" s="16" t="s">
        <v>212</v>
      </c>
      <c r="L12" s="15" t="s">
        <v>213</v>
      </c>
      <c r="N12" s="4">
        <v>12</v>
      </c>
    </row>
    <row r="13" spans="2:14" ht="14.25">
      <c r="B13" s="4" t="s">
        <v>214</v>
      </c>
      <c r="C13" s="70" t="s">
        <v>215</v>
      </c>
      <c r="D13" s="3">
        <v>0</v>
      </c>
      <c r="E13" s="3">
        <v>0</v>
      </c>
      <c r="G13" s="5" t="s">
        <v>216</v>
      </c>
      <c r="K13" s="16" t="s">
        <v>217</v>
      </c>
      <c r="L13" s="15" t="s">
        <v>218</v>
      </c>
    </row>
    <row r="14" spans="2:14" ht="14.25">
      <c r="B14" s="5" t="s">
        <v>219</v>
      </c>
      <c r="C14" s="70" t="s">
        <v>220</v>
      </c>
      <c r="D14" s="3">
        <v>1</v>
      </c>
      <c r="E14" s="3">
        <v>1</v>
      </c>
      <c r="G14" s="5" t="s">
        <v>221</v>
      </c>
      <c r="K14" s="16" t="s">
        <v>222</v>
      </c>
      <c r="L14" s="15" t="s">
        <v>223</v>
      </c>
    </row>
    <row r="15" spans="2:14" ht="14.25">
      <c r="B15" s="5" t="s">
        <v>224</v>
      </c>
      <c r="C15" s="70" t="s">
        <v>225</v>
      </c>
      <c r="D15" s="3">
        <v>1</v>
      </c>
      <c r="E15" s="3">
        <v>1.5</v>
      </c>
      <c r="G15" s="5" t="s">
        <v>226</v>
      </c>
      <c r="K15" s="16" t="s">
        <v>227</v>
      </c>
      <c r="L15" s="15" t="s">
        <v>228</v>
      </c>
    </row>
    <row r="16" spans="2:14" ht="14.25">
      <c r="B16" s="5" t="s">
        <v>229</v>
      </c>
      <c r="C16" s="70" t="s">
        <v>230</v>
      </c>
      <c r="D16" s="3">
        <v>0</v>
      </c>
      <c r="E16" s="3">
        <v>0</v>
      </c>
      <c r="G16" s="5" t="s">
        <v>231</v>
      </c>
      <c r="K16" s="14">
        <v>10</v>
      </c>
      <c r="L16" s="15" t="s">
        <v>232</v>
      </c>
    </row>
    <row r="17" spans="2:12" ht="14.25">
      <c r="B17" s="4" t="s">
        <v>233</v>
      </c>
      <c r="C17" s="70" t="s">
        <v>234</v>
      </c>
      <c r="D17" s="3">
        <v>0</v>
      </c>
      <c r="E17" s="3">
        <v>0</v>
      </c>
      <c r="G17" s="2"/>
      <c r="K17" s="14">
        <v>11</v>
      </c>
      <c r="L17" s="15" t="s">
        <v>235</v>
      </c>
    </row>
    <row r="18" spans="2:12" ht="14.25">
      <c r="B18" s="5" t="s">
        <v>236</v>
      </c>
      <c r="C18" s="70" t="s">
        <v>237</v>
      </c>
      <c r="D18" s="3">
        <v>1</v>
      </c>
      <c r="E18" s="3">
        <v>1</v>
      </c>
      <c r="K18" s="14">
        <v>12</v>
      </c>
      <c r="L18" s="15" t="s">
        <v>238</v>
      </c>
    </row>
    <row r="19" spans="2:12" ht="14.25">
      <c r="B19" s="5" t="s">
        <v>239</v>
      </c>
      <c r="C19" s="70" t="s">
        <v>240</v>
      </c>
      <c r="D19" s="3">
        <v>1</v>
      </c>
      <c r="E19" s="3">
        <v>1.5</v>
      </c>
      <c r="K19" s="14">
        <v>13</v>
      </c>
      <c r="L19" s="15" t="s">
        <v>241</v>
      </c>
    </row>
    <row r="20" spans="2:12" ht="14.25">
      <c r="B20" s="4" t="s">
        <v>242</v>
      </c>
      <c r="C20" s="70" t="s">
        <v>243</v>
      </c>
      <c r="D20" s="3">
        <v>0</v>
      </c>
      <c r="E20" s="3">
        <v>0</v>
      </c>
      <c r="K20" s="14">
        <v>14</v>
      </c>
      <c r="L20" s="15" t="s">
        <v>244</v>
      </c>
    </row>
    <row r="21" spans="2:12" ht="14.25">
      <c r="B21" s="5" t="s">
        <v>245</v>
      </c>
      <c r="C21" s="70" t="s">
        <v>246</v>
      </c>
      <c r="D21" s="3">
        <v>1</v>
      </c>
      <c r="E21" s="3">
        <v>1</v>
      </c>
      <c r="K21" s="14">
        <v>15</v>
      </c>
      <c r="L21" s="15" t="s">
        <v>247</v>
      </c>
    </row>
    <row r="22" spans="2:12" ht="14.25">
      <c r="B22" s="5" t="s">
        <v>248</v>
      </c>
      <c r="C22" s="70" t="s">
        <v>249</v>
      </c>
      <c r="D22" s="3">
        <v>1</v>
      </c>
      <c r="E22" s="3">
        <v>1.5</v>
      </c>
      <c r="K22" s="14">
        <v>16</v>
      </c>
      <c r="L22" s="15" t="s">
        <v>250</v>
      </c>
    </row>
    <row r="23" spans="2:12" ht="14.25">
      <c r="B23" s="4" t="s">
        <v>251</v>
      </c>
      <c r="C23" s="70" t="s">
        <v>252</v>
      </c>
      <c r="D23" s="3">
        <v>1</v>
      </c>
      <c r="E23" s="3">
        <v>1</v>
      </c>
      <c r="K23" s="14">
        <v>17</v>
      </c>
      <c r="L23" s="15" t="s">
        <v>253</v>
      </c>
    </row>
    <row r="24" spans="2:12" ht="14.25">
      <c r="B24" s="4" t="s">
        <v>254</v>
      </c>
      <c r="C24" s="70" t="s">
        <v>255</v>
      </c>
      <c r="D24" s="3">
        <v>0</v>
      </c>
      <c r="E24" s="3">
        <v>0</v>
      </c>
      <c r="K24" s="14">
        <v>18</v>
      </c>
      <c r="L24" s="15" t="s">
        <v>256</v>
      </c>
    </row>
    <row r="25" spans="2:12" ht="14.25">
      <c r="B25" s="5" t="s">
        <v>257</v>
      </c>
      <c r="C25" s="70" t="s">
        <v>258</v>
      </c>
      <c r="D25" s="70">
        <v>1</v>
      </c>
      <c r="E25" s="3">
        <v>1</v>
      </c>
      <c r="K25" s="14">
        <v>19</v>
      </c>
      <c r="L25" s="15" t="s">
        <v>259</v>
      </c>
    </row>
    <row r="26" spans="2:12" ht="14.25">
      <c r="B26" s="5" t="s">
        <v>260</v>
      </c>
      <c r="C26" s="5" t="s">
        <v>261</v>
      </c>
      <c r="D26" s="4">
        <v>1</v>
      </c>
      <c r="E26" s="3">
        <v>1.5</v>
      </c>
      <c r="K26" s="14">
        <v>20</v>
      </c>
      <c r="L26" s="15" t="s">
        <v>262</v>
      </c>
    </row>
    <row r="27" spans="2:12" ht="14.25">
      <c r="B27" s="4" t="s">
        <v>263</v>
      </c>
      <c r="C27" s="5" t="s">
        <v>264</v>
      </c>
      <c r="D27" s="5">
        <v>0</v>
      </c>
      <c r="E27" s="3">
        <v>0</v>
      </c>
      <c r="K27" s="14">
        <v>21</v>
      </c>
      <c r="L27" s="15" t="s">
        <v>265</v>
      </c>
    </row>
    <row r="28" spans="2:12">
      <c r="B28" s="5" t="s">
        <v>266</v>
      </c>
      <c r="C28" s="5" t="s">
        <v>267</v>
      </c>
      <c r="D28" s="5">
        <v>1</v>
      </c>
      <c r="E28" s="4">
        <v>1</v>
      </c>
      <c r="K28" s="14">
        <v>22</v>
      </c>
      <c r="L28" s="15" t="s">
        <v>268</v>
      </c>
    </row>
    <row r="29" spans="2:12">
      <c r="B29" s="5" t="s">
        <v>269</v>
      </c>
      <c r="C29" s="5" t="s">
        <v>270</v>
      </c>
      <c r="D29" s="5">
        <v>1</v>
      </c>
      <c r="E29" s="4">
        <v>1.5</v>
      </c>
      <c r="K29" s="14">
        <v>23</v>
      </c>
      <c r="L29" s="15" t="s">
        <v>271</v>
      </c>
    </row>
    <row r="30" spans="2:12">
      <c r="K30" s="14">
        <v>24</v>
      </c>
      <c r="L30" s="15" t="s">
        <v>272</v>
      </c>
    </row>
    <row r="31" spans="2:12">
      <c r="K31" s="14">
        <v>25</v>
      </c>
      <c r="L31" s="15" t="s">
        <v>273</v>
      </c>
    </row>
    <row r="32" spans="2:12">
      <c r="K32" s="14">
        <v>26</v>
      </c>
      <c r="L32" s="15" t="s">
        <v>274</v>
      </c>
    </row>
    <row r="33" spans="11:12">
      <c r="K33" s="14">
        <v>27</v>
      </c>
      <c r="L33" s="15" t="s">
        <v>275</v>
      </c>
    </row>
    <row r="34" spans="11:12">
      <c r="K34" s="14">
        <v>70</v>
      </c>
      <c r="L34" s="15" t="s">
        <v>276</v>
      </c>
    </row>
    <row r="35" spans="11:12">
      <c r="K35" s="14">
        <v>71</v>
      </c>
      <c r="L35" s="15" t="s">
        <v>277</v>
      </c>
    </row>
    <row r="36" spans="11:12">
      <c r="K36" s="14">
        <v>72</v>
      </c>
      <c r="L36" s="15" t="s">
        <v>278</v>
      </c>
    </row>
    <row r="37" spans="11:12">
      <c r="K37" s="14">
        <v>73</v>
      </c>
      <c r="L37" s="15" t="s">
        <v>279</v>
      </c>
    </row>
    <row r="38" spans="11:12">
      <c r="K38" s="14">
        <v>74</v>
      </c>
      <c r="L38" s="15" t="s">
        <v>280</v>
      </c>
    </row>
    <row r="39" spans="11:12">
      <c r="K39" s="14">
        <v>76</v>
      </c>
      <c r="L39" s="15" t="s">
        <v>281</v>
      </c>
    </row>
    <row r="40" spans="11:12">
      <c r="K40" s="14">
        <v>77</v>
      </c>
      <c r="L40" s="15" t="s">
        <v>282</v>
      </c>
    </row>
    <row r="41" spans="11:12">
      <c r="K41" s="14" t="s">
        <v>283</v>
      </c>
      <c r="L41" s="15"/>
    </row>
  </sheetData>
  <sheetProtection algorithmName="SHA-512" hashValue="oJaj0YNSyJP8oE4Wg18FYq79jnh+sj7dm8iEsQAw6R4xW7S8zWFtk20CNj4iZwYpb/RR76z0gPUtIQLLhKrqaQ==" saltValue="Nj/EoXCV6v+TgHIRtg2o4g==" spinCount="100000" sheet="1" objects="1" scenarios="1"/>
  <sortState xmlns:xlrd2="http://schemas.microsoft.com/office/spreadsheetml/2017/richdata2" ref="G6:G16">
    <sortCondition ref="G6"/>
  </sortState>
  <mergeCells count="2">
    <mergeCell ref="K3:L3"/>
    <mergeCell ref="B3:C3"/>
  </mergeCells>
  <conditionalFormatting sqref="M84">
    <cfRule type="expression" priority="895">
      <formula>VLOOKUP(#REF!,$C$6:$D$29,2,0)=0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16D3A7D7A78047BCBC90274DC2729C" ma:contentTypeVersion="2" ma:contentTypeDescription="Crée un document." ma:contentTypeScope="" ma:versionID="568103ec7edb9a17c2b52ad574148d24">
  <xsd:schema xmlns:xsd="http://www.w3.org/2001/XMLSchema" xmlns:xs="http://www.w3.org/2001/XMLSchema" xmlns:p="http://schemas.microsoft.com/office/2006/metadata/properties" xmlns:ns2="fe0570b7-b4d9-4894-87d1-8db0ec43d3b0" targetNamespace="http://schemas.microsoft.com/office/2006/metadata/properties" ma:root="true" ma:fieldsID="8bb1ab061cbdc3ca29edf8bfa1985ca5" ns2:_="">
    <xsd:import namespace="fe0570b7-b4d9-4894-87d1-8db0ec43d3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0570b7-b4d9-4894-87d1-8db0ec43d3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BBBB74-626B-4169-BEC0-4C6426AC7A61}"/>
</file>

<file path=customXml/itemProps2.xml><?xml version="1.0" encoding="utf-8"?>
<ds:datastoreItem xmlns:ds="http://schemas.openxmlformats.org/officeDocument/2006/customXml" ds:itemID="{87FE5024-F110-4180-9C76-4E33B6D01F60}"/>
</file>

<file path=customXml/itemProps3.xml><?xml version="1.0" encoding="utf-8"?>
<ds:datastoreItem xmlns:ds="http://schemas.openxmlformats.org/officeDocument/2006/customXml" ds:itemID="{039DB126-00AC-4913-B35F-F1CF117B97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R.R.A.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Marytza Clairault</cp:lastModifiedBy>
  <cp:revision/>
  <dcterms:created xsi:type="dcterms:W3CDTF">2001-05-25T13:39:11Z</dcterms:created>
  <dcterms:modified xsi:type="dcterms:W3CDTF">2022-04-12T14:27:52Z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0x0101003316D3A7D7A78047BCBC90274DC2729C</vt:lpwstr>
  </property>
</Properties>
</file>